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hall\De La Salle Dropbox\Mike Hall\FINANCE\FY23 LSCS financials\February 2023\"/>
    </mc:Choice>
  </mc:AlternateContent>
  <bookViews>
    <workbookView xWindow="4968" yWindow="0" windowWidth="9420" windowHeight="11760" tabRatio="604" activeTab="1"/>
  </bookViews>
  <sheets>
    <sheet name="Bal Sheet" sheetId="7" r:id="rId1"/>
    <sheet name="Rev &amp; Exp to Budget" sheetId="1" r:id="rId2"/>
    <sheet name="Revenue" sheetId="3" r:id="rId3"/>
    <sheet name="Expend by Function" sheetId="6" r:id="rId4"/>
  </sheets>
  <definedNames>
    <definedName name="_xlnm.Print_Area" localSheetId="3">'Expend by Function'!$A$1:$K$97</definedName>
    <definedName name="_xlnm.Print_Area" localSheetId="1">'Rev &amp; Exp to Budget'!$A$1:$M$38</definedName>
    <definedName name="_xlnm.Print_Area" localSheetId="2">Revenue!$A$1:$K$37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" i="6" l="1"/>
  <c r="E42" i="6"/>
  <c r="E24" i="1"/>
  <c r="C95" i="6"/>
  <c r="C87" i="6"/>
  <c r="C79" i="6"/>
  <c r="C71" i="6"/>
  <c r="C63" i="6"/>
  <c r="C55" i="6"/>
  <c r="C47" i="6"/>
  <c r="C39" i="6"/>
  <c r="C31" i="6"/>
  <c r="C23" i="6"/>
  <c r="C15" i="6"/>
  <c r="C97" i="6" s="1"/>
  <c r="E11" i="1"/>
  <c r="E10" i="1"/>
  <c r="E9" i="1"/>
  <c r="I33" i="3"/>
  <c r="C32" i="3" l="1"/>
  <c r="C35" i="3" s="1"/>
  <c r="C19" i="3"/>
  <c r="C14" i="3"/>
  <c r="C11" i="7"/>
  <c r="C13" i="7" s="1"/>
  <c r="C15" i="7" s="1"/>
  <c r="C37" i="3" l="1"/>
  <c r="K32" i="3" l="1"/>
  <c r="E28" i="1"/>
  <c r="E27" i="1"/>
  <c r="E26" i="1"/>
  <c r="E25" i="1"/>
  <c r="E23" i="1"/>
  <c r="E22" i="1"/>
  <c r="E19" i="1"/>
  <c r="E18" i="1"/>
  <c r="E17" i="1"/>
  <c r="E16" i="1"/>
  <c r="I32" i="3" l="1"/>
  <c r="E29" i="1"/>
  <c r="E20" i="1"/>
  <c r="E13" i="1"/>
  <c r="E31" i="1" l="1"/>
  <c r="E33" i="1" s="1"/>
  <c r="E37" i="1" s="1"/>
  <c r="K23" i="3" l="1"/>
  <c r="K60" i="6"/>
  <c r="G87" i="6" l="1"/>
  <c r="G79" i="6"/>
  <c r="G71" i="6"/>
  <c r="G47" i="6"/>
  <c r="G23" i="6"/>
  <c r="G15" i="6"/>
  <c r="AD97" i="6"/>
  <c r="AC97" i="6"/>
  <c r="G95" i="6" l="1"/>
  <c r="G63" i="6"/>
  <c r="G55" i="6"/>
  <c r="G39" i="6"/>
  <c r="G31" i="6"/>
  <c r="G97" i="6"/>
  <c r="K85" i="6" l="1"/>
  <c r="K68" i="6"/>
  <c r="K27" i="3" l="1"/>
  <c r="K26" i="3"/>
  <c r="K18" i="3"/>
  <c r="I27" i="3"/>
  <c r="O28" i="1"/>
  <c r="O27" i="1"/>
  <c r="O26" i="1"/>
  <c r="O25" i="1"/>
  <c r="O29" i="1" s="1"/>
  <c r="O24" i="1"/>
  <c r="O23" i="1"/>
  <c r="O22" i="1"/>
  <c r="O19" i="1"/>
  <c r="O18" i="1"/>
  <c r="O17" i="1"/>
  <c r="O16" i="1"/>
  <c r="O20" i="1" s="1"/>
  <c r="O10" i="1"/>
  <c r="O9" i="1"/>
  <c r="M37" i="3"/>
  <c r="M19" i="3"/>
  <c r="M14" i="3"/>
  <c r="M97" i="6"/>
  <c r="M95" i="6"/>
  <c r="M87" i="6"/>
  <c r="M79" i="6"/>
  <c r="M71" i="6"/>
  <c r="M63" i="6"/>
  <c r="M55" i="6"/>
  <c r="M47" i="6"/>
  <c r="M39" i="6"/>
  <c r="M31" i="6"/>
  <c r="M23" i="6"/>
  <c r="M15" i="6"/>
  <c r="O11" i="1" l="1"/>
  <c r="O13" i="1" s="1"/>
  <c r="O31" i="1"/>
  <c r="O33" i="1" l="1"/>
  <c r="O37" i="1" s="1"/>
  <c r="K84" i="6" l="1"/>
  <c r="K77" i="6"/>
  <c r="K75" i="6"/>
  <c r="K74" i="6"/>
  <c r="G35" i="3" l="1"/>
  <c r="I26" i="3" l="1"/>
  <c r="I25" i="3"/>
  <c r="K31" i="3" l="1"/>
  <c r="I31" i="3"/>
  <c r="K30" i="3"/>
  <c r="I30" i="3"/>
  <c r="K29" i="3"/>
  <c r="I29" i="3"/>
  <c r="K28" i="3"/>
  <c r="I28" i="3"/>
  <c r="I23" i="3"/>
  <c r="K22" i="3"/>
  <c r="I22" i="3"/>
  <c r="G19" i="3"/>
  <c r="I18" i="3"/>
  <c r="E35" i="3"/>
  <c r="E19" i="3"/>
  <c r="G11" i="1" l="1"/>
  <c r="K19" i="3"/>
  <c r="G10" i="1"/>
  <c r="I34" i="3"/>
  <c r="E47" i="6" l="1"/>
  <c r="E95" i="6"/>
  <c r="E87" i="6"/>
  <c r="E79" i="6"/>
  <c r="E71" i="6"/>
  <c r="E63" i="6"/>
  <c r="E55" i="6"/>
  <c r="E39" i="6"/>
  <c r="E31" i="6"/>
  <c r="AD94" i="6" l="1"/>
  <c r="AC93" i="6"/>
  <c r="AB92" i="6"/>
  <c r="AA91" i="6"/>
  <c r="Z90" i="6"/>
  <c r="AD86" i="6"/>
  <c r="AC85" i="6"/>
  <c r="AB84" i="6"/>
  <c r="AA83" i="6"/>
  <c r="Z82" i="6"/>
  <c r="AD78" i="6"/>
  <c r="AC77" i="6"/>
  <c r="AB76" i="6"/>
  <c r="AA75" i="6"/>
  <c r="Z74" i="6"/>
  <c r="AD70" i="6"/>
  <c r="AC69" i="6"/>
  <c r="AB68" i="6"/>
  <c r="AA67" i="6"/>
  <c r="AA97" i="6" s="1"/>
  <c r="Z66" i="6"/>
  <c r="Z97" i="6" s="1"/>
  <c r="AD62" i="6"/>
  <c r="AC61" i="6"/>
  <c r="AB60" i="6"/>
  <c r="AA59" i="6"/>
  <c r="Z58" i="6"/>
  <c r="AD54" i="6"/>
  <c r="AC53" i="6"/>
  <c r="AB52" i="6"/>
  <c r="AA51" i="6"/>
  <c r="Z50" i="6"/>
  <c r="K93" i="6" l="1"/>
  <c r="K92" i="6"/>
  <c r="K76" i="6"/>
  <c r="K87" i="6"/>
  <c r="K79" i="6"/>
  <c r="I94" i="6"/>
  <c r="I93" i="6"/>
  <c r="I92" i="6"/>
  <c r="I91" i="6"/>
  <c r="I90" i="6"/>
  <c r="I86" i="6"/>
  <c r="I85" i="6"/>
  <c r="I84" i="6"/>
  <c r="I83" i="6"/>
  <c r="I82" i="6"/>
  <c r="I78" i="6"/>
  <c r="I77" i="6"/>
  <c r="I76" i="6"/>
  <c r="I75" i="6"/>
  <c r="I74" i="6"/>
  <c r="K71" i="6"/>
  <c r="K67" i="6"/>
  <c r="K66" i="6"/>
  <c r="I70" i="6"/>
  <c r="I69" i="6"/>
  <c r="I68" i="6"/>
  <c r="I67" i="6"/>
  <c r="I66" i="6"/>
  <c r="I79" i="6" l="1"/>
  <c r="I71" i="6"/>
  <c r="I87" i="6"/>
  <c r="I95" i="6"/>
  <c r="I25" i="1"/>
  <c r="I28" i="1"/>
  <c r="I27" i="1"/>
  <c r="I26" i="1"/>
  <c r="G14" i="3"/>
  <c r="I62" i="6" l="1"/>
  <c r="I61" i="6"/>
  <c r="I60" i="6"/>
  <c r="I59" i="6"/>
  <c r="I58" i="6"/>
  <c r="I54" i="6"/>
  <c r="I53" i="6"/>
  <c r="I52" i="6"/>
  <c r="I51" i="6"/>
  <c r="I50" i="6"/>
  <c r="I46" i="6"/>
  <c r="I45" i="6"/>
  <c r="I44" i="6"/>
  <c r="I43" i="6"/>
  <c r="I38" i="6"/>
  <c r="I37" i="6"/>
  <c r="I36" i="6"/>
  <c r="I35" i="6"/>
  <c r="I34" i="6"/>
  <c r="I30" i="6"/>
  <c r="I29" i="6"/>
  <c r="I28" i="6"/>
  <c r="I27" i="6"/>
  <c r="I26" i="6"/>
  <c r="I21" i="6"/>
  <c r="I20" i="6"/>
  <c r="I19" i="6"/>
  <c r="I18" i="6"/>
  <c r="I13" i="6"/>
  <c r="I12" i="6"/>
  <c r="I11" i="6"/>
  <c r="I10" i="6"/>
  <c r="I31" i="6" l="1"/>
  <c r="I63" i="6"/>
  <c r="I39" i="6"/>
  <c r="I55" i="6"/>
  <c r="X62" i="6"/>
  <c r="W61" i="6"/>
  <c r="V60" i="6"/>
  <c r="U59" i="6"/>
  <c r="T58" i="6"/>
  <c r="R62" i="6"/>
  <c r="Q61" i="6"/>
  <c r="P60" i="6"/>
  <c r="O59" i="6"/>
  <c r="N58" i="6"/>
  <c r="I24" i="1"/>
  <c r="G24" i="1"/>
  <c r="I42" i="6"/>
  <c r="I47" i="6" s="1"/>
  <c r="M24" i="1" l="1"/>
  <c r="K24" i="1"/>
  <c r="K63" i="6"/>
  <c r="K35" i="3"/>
  <c r="E15" i="6"/>
  <c r="E23" i="6"/>
  <c r="K95" i="6"/>
  <c r="G37" i="3" l="1"/>
  <c r="E97" i="6"/>
  <c r="K97" i="6" s="1"/>
  <c r="I11" i="1" l="1"/>
  <c r="AD46" i="6" l="1"/>
  <c r="AC45" i="6"/>
  <c r="AB44" i="6"/>
  <c r="AA43" i="6"/>
  <c r="Z42" i="6"/>
  <c r="AD38" i="6"/>
  <c r="AC37" i="6"/>
  <c r="AB36" i="6"/>
  <c r="AA35" i="6"/>
  <c r="Z34" i="6"/>
  <c r="AD30" i="6"/>
  <c r="AC29" i="6"/>
  <c r="AB28" i="6"/>
  <c r="AA27" i="6"/>
  <c r="Z26" i="6"/>
  <c r="AD22" i="6"/>
  <c r="AC21" i="6"/>
  <c r="AB20" i="6"/>
  <c r="AB97" i="6" s="1"/>
  <c r="AA19" i="6"/>
  <c r="Z18" i="6"/>
  <c r="AD14" i="6"/>
  <c r="AC13" i="6"/>
  <c r="AB12" i="6"/>
  <c r="AA11" i="6"/>
  <c r="Z10" i="6"/>
  <c r="X94" i="6"/>
  <c r="W93" i="6"/>
  <c r="V92" i="6"/>
  <c r="U91" i="6"/>
  <c r="T90" i="6"/>
  <c r="X86" i="6"/>
  <c r="W85" i="6"/>
  <c r="V84" i="6"/>
  <c r="U83" i="6"/>
  <c r="T82" i="6"/>
  <c r="X78" i="6"/>
  <c r="W77" i="6"/>
  <c r="V76" i="6"/>
  <c r="U75" i="6"/>
  <c r="T74" i="6"/>
  <c r="X70" i="6"/>
  <c r="W69" i="6"/>
  <c r="V68" i="6"/>
  <c r="U67" i="6"/>
  <c r="T66" i="6"/>
  <c r="X54" i="6"/>
  <c r="W53" i="6"/>
  <c r="V52" i="6"/>
  <c r="U51" i="6"/>
  <c r="T50" i="6"/>
  <c r="X46" i="6"/>
  <c r="W45" i="6"/>
  <c r="V44" i="6"/>
  <c r="U43" i="6"/>
  <c r="T42" i="6"/>
  <c r="X38" i="6"/>
  <c r="W37" i="6"/>
  <c r="V36" i="6"/>
  <c r="U35" i="6"/>
  <c r="T34" i="6"/>
  <c r="X30" i="6"/>
  <c r="W29" i="6"/>
  <c r="V28" i="6"/>
  <c r="U27" i="6"/>
  <c r="T26" i="6"/>
  <c r="X22" i="6"/>
  <c r="W21" i="6"/>
  <c r="V20" i="6"/>
  <c r="U19" i="6"/>
  <c r="T18" i="6"/>
  <c r="X14" i="6"/>
  <c r="W13" i="6"/>
  <c r="V12" i="6"/>
  <c r="U11" i="6"/>
  <c r="T10" i="6"/>
  <c r="R94" i="6"/>
  <c r="Q93" i="6"/>
  <c r="P92" i="6"/>
  <c r="O91" i="6"/>
  <c r="N90" i="6"/>
  <c r="R86" i="6"/>
  <c r="Q85" i="6"/>
  <c r="P84" i="6"/>
  <c r="O83" i="6"/>
  <c r="N82" i="6"/>
  <c r="R78" i="6"/>
  <c r="Q77" i="6"/>
  <c r="P76" i="6"/>
  <c r="O75" i="6"/>
  <c r="N74" i="6"/>
  <c r="R70" i="6"/>
  <c r="Q69" i="6"/>
  <c r="P68" i="6"/>
  <c r="O67" i="6"/>
  <c r="R54" i="6"/>
  <c r="Q53" i="6"/>
  <c r="P52" i="6"/>
  <c r="O51" i="6"/>
  <c r="N50" i="6"/>
  <c r="R46" i="6"/>
  <c r="Q45" i="6"/>
  <c r="P44" i="6"/>
  <c r="O43" i="6"/>
  <c r="N42" i="6"/>
  <c r="R38" i="6"/>
  <c r="Q37" i="6"/>
  <c r="P36" i="6"/>
  <c r="O35" i="6"/>
  <c r="N34" i="6"/>
  <c r="R30" i="6"/>
  <c r="Q29" i="6"/>
  <c r="P28" i="6"/>
  <c r="O27" i="6"/>
  <c r="N26" i="6"/>
  <c r="R22" i="6"/>
  <c r="Q21" i="6"/>
  <c r="P20" i="6"/>
  <c r="O19" i="6"/>
  <c r="N18" i="6"/>
  <c r="R14" i="6"/>
  <c r="Q13" i="6"/>
  <c r="P12" i="6"/>
  <c r="O11" i="6"/>
  <c r="N10" i="6"/>
  <c r="K47" i="6"/>
  <c r="K53" i="6"/>
  <c r="K52" i="6"/>
  <c r="K45" i="6"/>
  <c r="K44" i="6"/>
  <c r="K43" i="6"/>
  <c r="K42" i="6"/>
  <c r="K37" i="6"/>
  <c r="K36" i="6"/>
  <c r="K27" i="6"/>
  <c r="K26" i="6"/>
  <c r="K20" i="6"/>
  <c r="K19" i="6"/>
  <c r="K18" i="6"/>
  <c r="K13" i="6"/>
  <c r="K12" i="6"/>
  <c r="K11" i="6"/>
  <c r="K10" i="6"/>
  <c r="K17" i="3"/>
  <c r="K11" i="3"/>
  <c r="K10" i="3"/>
  <c r="I11" i="3"/>
  <c r="I17" i="3"/>
  <c r="I19" i="3" s="1"/>
  <c r="I13" i="3"/>
  <c r="I12" i="3"/>
  <c r="I10" i="3"/>
  <c r="K55" i="6"/>
  <c r="K39" i="6"/>
  <c r="G17" i="1"/>
  <c r="G16" i="1"/>
  <c r="E14" i="3"/>
  <c r="G28" i="1"/>
  <c r="M28" i="1" s="1"/>
  <c r="G27" i="1"/>
  <c r="M27" i="1" s="1"/>
  <c r="G26" i="1"/>
  <c r="M26" i="1" s="1"/>
  <c r="G25" i="1"/>
  <c r="M25" i="1" s="1"/>
  <c r="G23" i="1"/>
  <c r="G19" i="1"/>
  <c r="G18" i="1"/>
  <c r="I10" i="1"/>
  <c r="I23" i="1"/>
  <c r="I22" i="1"/>
  <c r="I19" i="1"/>
  <c r="I18" i="1"/>
  <c r="I17" i="1"/>
  <c r="E11" i="7"/>
  <c r="E13" i="7" s="1"/>
  <c r="E15" i="7" s="1"/>
  <c r="I22" i="6"/>
  <c r="I14" i="6"/>
  <c r="AE97" i="6" l="1"/>
  <c r="AD99" i="6"/>
  <c r="I29" i="1"/>
  <c r="M19" i="1"/>
  <c r="K14" i="3"/>
  <c r="E37" i="3"/>
  <c r="K37" i="3" s="1"/>
  <c r="M18" i="1"/>
  <c r="M23" i="1"/>
  <c r="M17" i="1"/>
  <c r="K28" i="1"/>
  <c r="K26" i="1"/>
  <c r="K25" i="1"/>
  <c r="K23" i="1"/>
  <c r="K18" i="1"/>
  <c r="K17" i="1"/>
  <c r="K19" i="1"/>
  <c r="K27" i="1"/>
  <c r="T97" i="6"/>
  <c r="W97" i="6"/>
  <c r="X97" i="6"/>
  <c r="U97" i="6"/>
  <c r="M10" i="1"/>
  <c r="G9" i="1"/>
  <c r="M11" i="1"/>
  <c r="R97" i="6"/>
  <c r="P97" i="6"/>
  <c r="O97" i="6"/>
  <c r="Q97" i="6"/>
  <c r="N66" i="6"/>
  <c r="N97" i="6" s="1"/>
  <c r="K23" i="6"/>
  <c r="V97" i="6"/>
  <c r="K31" i="6"/>
  <c r="G22" i="1"/>
  <c r="G20" i="1"/>
  <c r="K15" i="6"/>
  <c r="I16" i="1"/>
  <c r="M16" i="1" s="1"/>
  <c r="I9" i="1"/>
  <c r="I13" i="1" s="1"/>
  <c r="I23" i="6"/>
  <c r="I15" i="6"/>
  <c r="K10" i="1"/>
  <c r="I14" i="3"/>
  <c r="K9" i="1" s="1"/>
  <c r="I35" i="3"/>
  <c r="K11" i="1" s="1"/>
  <c r="G29" i="1" l="1"/>
  <c r="G31" i="1" s="1"/>
  <c r="M22" i="1"/>
  <c r="M9" i="1"/>
  <c r="K22" i="1"/>
  <c r="I20" i="1"/>
  <c r="M20" i="1" s="1"/>
  <c r="K16" i="1"/>
  <c r="I97" i="6"/>
  <c r="J97" i="6" s="1"/>
  <c r="R99" i="6"/>
  <c r="X99" i="6"/>
  <c r="G13" i="1"/>
  <c r="M13" i="1" s="1"/>
  <c r="I37" i="3"/>
  <c r="K13" i="1"/>
  <c r="M29" i="1" l="1"/>
  <c r="K29" i="1"/>
  <c r="K20" i="1"/>
  <c r="I31" i="1"/>
  <c r="I33" i="1" s="1"/>
  <c r="I37" i="1" s="1"/>
  <c r="G33" i="1"/>
  <c r="G37" i="1" s="1"/>
  <c r="M31" i="1" l="1"/>
  <c r="K31" i="1"/>
</calcChain>
</file>

<file path=xl/sharedStrings.xml><?xml version="1.0" encoding="utf-8"?>
<sst xmlns="http://schemas.openxmlformats.org/spreadsheetml/2006/main" count="202" uniqueCount="102">
  <si>
    <t>Revenues</t>
  </si>
  <si>
    <t xml:space="preserve"> </t>
  </si>
  <si>
    <t>Total Support Services-Pupils</t>
  </si>
  <si>
    <t>Total Operation of Plant Services</t>
  </si>
  <si>
    <t>5113 Prop C</t>
  </si>
  <si>
    <t>Local</t>
  </si>
  <si>
    <t>State</t>
  </si>
  <si>
    <t>Federal</t>
  </si>
  <si>
    <t>GRAND TOTAL REVENUES</t>
  </si>
  <si>
    <t>Expenditures</t>
  </si>
  <si>
    <t>Special Programs</t>
  </si>
  <si>
    <t>TOTAL SUPPORT SERVICES</t>
  </si>
  <si>
    <t>GRAND TOTAL EXPENDITURES</t>
  </si>
  <si>
    <t xml:space="preserve">Total Revenue Over/(Under) Total Expenses </t>
  </si>
  <si>
    <t xml:space="preserve">TOTAL INSTRUCTION </t>
  </si>
  <si>
    <t>Total Special Programs</t>
  </si>
  <si>
    <t>Revenue</t>
  </si>
  <si>
    <t>Expenditures by Function</t>
  </si>
  <si>
    <t>Support Services-Pupils</t>
  </si>
  <si>
    <t>6100 Salaries</t>
  </si>
  <si>
    <t>6200 Benefits</t>
  </si>
  <si>
    <t>6300 Purchased Services</t>
  </si>
  <si>
    <t>6400 Supplies &amp; Materials</t>
  </si>
  <si>
    <t>6500 Equipment</t>
  </si>
  <si>
    <t>5100 Local Revenue</t>
  </si>
  <si>
    <t>5100 Total Local Revenue</t>
  </si>
  <si>
    <t>5300 State Revenue</t>
  </si>
  <si>
    <t>5400 Federal Revenue</t>
  </si>
  <si>
    <t>5899 GRAND TOTAL REVENUES</t>
  </si>
  <si>
    <t>9999 GRAND TOTAL EXPENDITURES</t>
  </si>
  <si>
    <t>5441 Special Ed Part B</t>
  </si>
  <si>
    <t>Actual as of</t>
  </si>
  <si>
    <t>Approved</t>
  </si>
  <si>
    <t>Budget</t>
  </si>
  <si>
    <t>Variance</t>
  </si>
  <si>
    <t xml:space="preserve">% of </t>
  </si>
  <si>
    <t>Classroom Instruction</t>
  </si>
  <si>
    <t>Professional Development</t>
  </si>
  <si>
    <t>Building Principal Services</t>
  </si>
  <si>
    <t>Business Support Services</t>
  </si>
  <si>
    <t xml:space="preserve">5198 Other </t>
  </si>
  <si>
    <t>Total Classroom Instruction</t>
  </si>
  <si>
    <t>Total Professional Development</t>
  </si>
  <si>
    <t>2411 Building Principal Services</t>
  </si>
  <si>
    <t>2511 Business Support Services</t>
  </si>
  <si>
    <t>Total Business Support Services</t>
  </si>
  <si>
    <t>2541 Operation of Plant Services</t>
  </si>
  <si>
    <t>2111 Support Services-Pupils</t>
  </si>
  <si>
    <t>Beginning Cash Balance, July 1</t>
  </si>
  <si>
    <t>Total Building Principal Services</t>
  </si>
  <si>
    <t>Technology Services</t>
  </si>
  <si>
    <t>Operation of Plant Services</t>
  </si>
  <si>
    <t>2562 Food Services</t>
  </si>
  <si>
    <t>Food Services</t>
  </si>
  <si>
    <t>Total Assets</t>
  </si>
  <si>
    <t>Assets</t>
  </si>
  <si>
    <t>5451-66 Consolidated Federal Funds</t>
  </si>
  <si>
    <t>2213 Professional Development</t>
  </si>
  <si>
    <t>1221 Special Programs</t>
  </si>
  <si>
    <t>Student Activity-Extracurricular</t>
  </si>
  <si>
    <t>1411 Student Activity-Extracurricular</t>
  </si>
  <si>
    <t>Total Technology Services</t>
  </si>
  <si>
    <t>Total Food Services</t>
  </si>
  <si>
    <t>5445 Lunch Program</t>
  </si>
  <si>
    <t>5446 Breakfast Program</t>
  </si>
  <si>
    <t>5311-19 Basic Formula/CTF</t>
  </si>
  <si>
    <t>Statement of Assets, Liabilities and Net Assets - Modified Cash Basis</t>
  </si>
  <si>
    <t>Net Assets</t>
  </si>
  <si>
    <t>Total Net Assets</t>
  </si>
  <si>
    <t>Total Student Activity-Extracurricular</t>
  </si>
  <si>
    <t>La Salle Charter School</t>
  </si>
  <si>
    <t>5194 Donations</t>
  </si>
  <si>
    <t>1131 Classroom Instruction</t>
  </si>
  <si>
    <t>Cash - PNC Bank</t>
  </si>
  <si>
    <t>5448 Snack Programm</t>
  </si>
  <si>
    <t>5171 Student Activities/Uniforms</t>
  </si>
  <si>
    <t>2331 Technology Services</t>
  </si>
  <si>
    <t>5412 Medicaid</t>
  </si>
  <si>
    <t>NA</t>
  </si>
  <si>
    <t>5397 Other State Revenue</t>
  </si>
  <si>
    <t>5425 CARES Student Connectivity</t>
  </si>
  <si>
    <t>5424 CARES Funds Act</t>
  </si>
  <si>
    <t>07.01.22</t>
  </si>
  <si>
    <t>5422 CARES ESSER III</t>
  </si>
  <si>
    <t>2022-23 Revenue &amp; Expenses Compared to Annual Budget</t>
  </si>
  <si>
    <t>2022-23 Revenue Compared to Annual Budget</t>
  </si>
  <si>
    <t>2022-23 Expenses  Compared to Annual Budget</t>
  </si>
  <si>
    <t>Cash - First Bank</t>
  </si>
  <si>
    <t>08.24.22</t>
  </si>
  <si>
    <t>5423 CARES ESSER II</t>
  </si>
  <si>
    <t>5439 ARP Special Ed</t>
  </si>
  <si>
    <t>1251 Supplemental Education</t>
  </si>
  <si>
    <t>Total Supplemental Education</t>
  </si>
  <si>
    <t>Supplemental Education</t>
  </si>
  <si>
    <t>5471 Food Nutrition CNEOC</t>
  </si>
  <si>
    <t>.</t>
  </si>
  <si>
    <t>as of February 28, 2023</t>
  </si>
  <si>
    <t>as of February 28, 2022</t>
  </si>
  <si>
    <t>02.28.22</t>
  </si>
  <si>
    <t>02.28.23</t>
  </si>
  <si>
    <t>Ending Cash Balance, February 28</t>
  </si>
  <si>
    <t>5491 Other Federal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</si>
</sst>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164" fontId="0" fillId="0" borderId="0" xfId="2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quotePrefix="1" applyFont="1"/>
    <xf numFmtId="0" fontId="2" fillId="0" borderId="0" xfId="0" applyFont="1" applyAlignment="1">
      <alignment horizontal="left"/>
    </xf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0" xfId="1" applyNumberFormat="1" applyFont="1" applyBorder="1"/>
    <xf numFmtId="165" fontId="2" fillId="0" borderId="1" xfId="1" applyNumberFormat="1" applyFont="1" applyBorder="1"/>
    <xf numFmtId="165" fontId="0" fillId="0" borderId="0" xfId="1" applyNumberFormat="1" applyFont="1" applyFill="1"/>
    <xf numFmtId="0" fontId="0" fillId="0" borderId="0" xfId="0" applyBorder="1"/>
    <xf numFmtId="0" fontId="0" fillId="0" borderId="0" xfId="0" applyFill="1"/>
    <xf numFmtId="165" fontId="0" fillId="0" borderId="1" xfId="1" applyNumberFormat="1" applyFont="1" applyFill="1" applyBorder="1"/>
    <xf numFmtId="164" fontId="2" fillId="0" borderId="1" xfId="2" applyNumberFormat="1" applyFont="1" applyFill="1" applyBorder="1"/>
    <xf numFmtId="165" fontId="2" fillId="0" borderId="1" xfId="1" applyNumberFormat="1" applyFont="1" applyFill="1" applyBorder="1"/>
    <xf numFmtId="165" fontId="2" fillId="0" borderId="0" xfId="1" applyNumberFormat="1" applyFont="1"/>
    <xf numFmtId="164" fontId="0" fillId="0" borderId="0" xfId="2" applyNumberFormat="1" applyFont="1" applyFill="1"/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0" xfId="0" applyFont="1" applyBorder="1"/>
    <xf numFmtId="164" fontId="2" fillId="0" borderId="0" xfId="2" applyNumberFormat="1" applyFont="1" applyFill="1" applyBorder="1"/>
    <xf numFmtId="0" fontId="2" fillId="0" borderId="0" xfId="0" quotePrefix="1" applyFont="1" applyBorder="1" applyAlignment="1">
      <alignment horizontal="left"/>
    </xf>
    <xf numFmtId="0" fontId="2" fillId="0" borderId="0" xfId="0" applyFont="1" applyFill="1"/>
    <xf numFmtId="165" fontId="2" fillId="0" borderId="0" xfId="0" applyNumberFormat="1" applyFont="1"/>
    <xf numFmtId="0" fontId="4" fillId="0" borderId="0" xfId="0" applyFont="1" applyBorder="1"/>
    <xf numFmtId="0" fontId="2" fillId="0" borderId="0" xfId="0" applyFont="1" applyBorder="1" applyAlignment="1">
      <alignment horizontal="left"/>
    </xf>
    <xf numFmtId="165" fontId="0" fillId="0" borderId="2" xfId="1" applyNumberFormat="1" applyFont="1" applyFill="1" applyBorder="1"/>
    <xf numFmtId="165" fontId="2" fillId="0" borderId="1" xfId="2" applyNumberFormat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0" xfId="0" applyNumberFormat="1" applyFont="1"/>
    <xf numFmtId="0" fontId="1" fillId="0" borderId="0" xfId="0" applyFont="1"/>
    <xf numFmtId="9" fontId="0" fillId="0" borderId="0" xfId="3" applyFont="1"/>
    <xf numFmtId="9" fontId="0" fillId="0" borderId="1" xfId="3" applyFont="1" applyBorder="1"/>
    <xf numFmtId="9" fontId="2" fillId="0" borderId="1" xfId="3" applyFont="1" applyBorder="1"/>
    <xf numFmtId="9" fontId="0" fillId="0" borderId="1" xfId="3" applyFont="1" applyFill="1" applyBorder="1"/>
    <xf numFmtId="9" fontId="2" fillId="0" borderId="1" xfId="3" applyFont="1" applyFill="1" applyBorder="1"/>
    <xf numFmtId="0" fontId="3" fillId="0" borderId="0" xfId="0" applyFont="1" applyAlignment="1"/>
    <xf numFmtId="1" fontId="2" fillId="0" borderId="0" xfId="0" applyNumberFormat="1" applyFont="1"/>
    <xf numFmtId="165" fontId="1" fillId="0" borderId="0" xfId="1" applyNumberFormat="1" applyFont="1" applyFill="1"/>
    <xf numFmtId="9" fontId="1" fillId="0" borderId="0" xfId="3" applyFont="1" applyFill="1"/>
    <xf numFmtId="1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9" fontId="2" fillId="0" borderId="0" xfId="3" applyFont="1" applyFill="1"/>
    <xf numFmtId="164" fontId="0" fillId="0" borderId="0" xfId="0" applyNumberFormat="1"/>
    <xf numFmtId="0" fontId="3" fillId="0" borderId="0" xfId="0" applyFont="1" applyAlignment="1">
      <alignment horizontal="center"/>
    </xf>
    <xf numFmtId="165" fontId="2" fillId="0" borderId="3" xfId="1" applyNumberFormat="1" applyFont="1" applyBorder="1"/>
    <xf numFmtId="164" fontId="1" fillId="0" borderId="0" xfId="0" applyNumberFormat="1" applyFont="1" applyBorder="1"/>
    <xf numFmtId="165" fontId="1" fillId="0" borderId="0" xfId="1" applyNumberFormat="1" applyFont="1" applyBorder="1"/>
    <xf numFmtId="165" fontId="2" fillId="0" borderId="0" xfId="1" applyNumberFormat="1" applyFont="1" applyBorder="1"/>
    <xf numFmtId="9" fontId="0" fillId="0" borderId="0" xfId="3" applyFont="1" applyFill="1" applyBorder="1"/>
    <xf numFmtId="165" fontId="2" fillId="0" borderId="0" xfId="1" applyNumberFormat="1" applyFont="1" applyFill="1"/>
    <xf numFmtId="165" fontId="1" fillId="0" borderId="0" xfId="1" applyNumberFormat="1" applyFont="1"/>
    <xf numFmtId="165" fontId="1" fillId="0" borderId="2" xfId="1" applyNumberFormat="1" applyFont="1" applyFill="1" applyBorder="1"/>
    <xf numFmtId="165" fontId="1" fillId="0" borderId="0" xfId="1" applyNumberFormat="1" applyFont="1" applyFill="1" applyBorder="1"/>
    <xf numFmtId="164" fontId="1" fillId="0" borderId="0" xfId="2" applyNumberFormat="1" applyFont="1" applyFill="1"/>
    <xf numFmtId="0" fontId="3" fillId="0" borderId="0" xfId="0" applyFont="1" applyAlignment="1">
      <alignment horizontal="center"/>
    </xf>
    <xf numFmtId="1" fontId="2" fillId="0" borderId="0" xfId="0" applyNumberFormat="1" applyFont="1" applyFill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9" fontId="2" fillId="0" borderId="0" xfId="3" applyFont="1" applyFill="1" applyBorder="1"/>
    <xf numFmtId="165" fontId="0" fillId="0" borderId="0" xfId="0" applyNumberFormat="1"/>
    <xf numFmtId="164" fontId="0" fillId="0" borderId="0" xfId="2" applyNumberFormat="1" applyFont="1" applyFill="1" applyBorder="1"/>
    <xf numFmtId="165" fontId="2" fillId="0" borderId="0" xfId="3" applyNumberFormat="1" applyFont="1" applyFill="1" applyBorder="1"/>
    <xf numFmtId="165" fontId="0" fillId="0" borderId="1" xfId="3" applyNumberFormat="1" applyFont="1" applyFill="1" applyBorder="1"/>
    <xf numFmtId="9" fontId="1" fillId="0" borderId="0" xfId="3" applyFont="1"/>
    <xf numFmtId="9" fontId="1" fillId="0" borderId="0" xfId="3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9" fontId="0" fillId="0" borderId="1" xfId="3" applyFont="1" applyFill="1" applyBorder="1" applyAlignment="1">
      <alignment horizontal="center"/>
    </xf>
    <xf numFmtId="9" fontId="0" fillId="0" borderId="0" xfId="3" applyFont="1" applyFill="1" applyBorder="1" applyAlignment="1">
      <alignment horizontal="center"/>
    </xf>
    <xf numFmtId="164" fontId="6" fillId="0" borderId="0" xfId="0" applyNumberFormat="1" applyFont="1" applyFill="1" applyAlignment="1"/>
    <xf numFmtId="165" fontId="6" fillId="0" borderId="0" xfId="0" applyNumberFormat="1" applyFont="1" applyFill="1" applyAlignment="1"/>
    <xf numFmtId="165" fontId="6" fillId="0" borderId="0" xfId="0" applyNumberFormat="1" applyFont="1" applyFill="1"/>
    <xf numFmtId="165" fontId="6" fillId="0" borderId="4" xfId="0" applyNumberFormat="1" applyFont="1" applyFill="1" applyBorder="1"/>
    <xf numFmtId="165" fontId="7" fillId="0" borderId="0" xfId="0" applyNumberFormat="1" applyFont="1" applyFill="1"/>
    <xf numFmtId="0" fontId="0" fillId="0" borderId="0" xfId="0" applyFont="1" applyFill="1" applyAlignment="1"/>
    <xf numFmtId="165" fontId="7" fillId="0" borderId="0" xfId="0" applyNumberFormat="1" applyFont="1" applyFill="1" applyAlignment="1"/>
    <xf numFmtId="164" fontId="7" fillId="0" borderId="4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sqref="A1:E1"/>
    </sheetView>
  </sheetViews>
  <sheetFormatPr defaultColWidth="8.88671875" defaultRowHeight="13.2" x14ac:dyDescent="0.25"/>
  <cols>
    <col min="1" max="1" width="3.6640625" customWidth="1"/>
    <col min="2" max="2" width="31.44140625" customWidth="1"/>
    <col min="3" max="3" width="23.21875" bestFit="1" customWidth="1"/>
    <col min="4" max="4" width="1.6640625" customWidth="1"/>
    <col min="5" max="5" width="23.21875" bestFit="1" customWidth="1"/>
    <col min="6" max="6" width="9.6640625" bestFit="1" customWidth="1"/>
  </cols>
  <sheetData>
    <row r="1" spans="1:8" ht="15.6" x14ac:dyDescent="0.3">
      <c r="A1" s="93" t="s">
        <v>70</v>
      </c>
      <c r="B1" s="93"/>
      <c r="C1" s="93"/>
      <c r="D1" s="93"/>
      <c r="E1" s="93"/>
      <c r="F1" s="42"/>
      <c r="G1" s="42"/>
      <c r="H1" s="42"/>
    </row>
    <row r="2" spans="1:8" ht="15.6" x14ac:dyDescent="0.3">
      <c r="B2" s="50"/>
      <c r="C2" s="63"/>
      <c r="D2" s="50"/>
    </row>
    <row r="3" spans="1:8" x14ac:dyDescent="0.25">
      <c r="A3" s="94" t="s">
        <v>66</v>
      </c>
      <c r="B3" s="94"/>
      <c r="C3" s="94"/>
      <c r="D3" s="94"/>
      <c r="E3" s="94"/>
    </row>
    <row r="6" spans="1:8" x14ac:dyDescent="0.25">
      <c r="C6" s="90" t="s">
        <v>97</v>
      </c>
      <c r="E6" s="88" t="s">
        <v>96</v>
      </c>
    </row>
    <row r="7" spans="1:8" x14ac:dyDescent="0.25">
      <c r="A7" s="1" t="s">
        <v>55</v>
      </c>
    </row>
    <row r="8" spans="1:8" x14ac:dyDescent="0.25">
      <c r="A8" t="s">
        <v>1</v>
      </c>
      <c r="B8" s="1" t="s">
        <v>1</v>
      </c>
      <c r="C8" s="14"/>
      <c r="E8" s="14"/>
    </row>
    <row r="9" spans="1:8" x14ac:dyDescent="0.25">
      <c r="B9" s="36" t="s">
        <v>73</v>
      </c>
      <c r="C9" s="52">
        <v>110508</v>
      </c>
      <c r="E9" s="52">
        <v>246265</v>
      </c>
    </row>
    <row r="10" spans="1:8" x14ac:dyDescent="0.25">
      <c r="B10" t="s">
        <v>87</v>
      </c>
      <c r="C10" s="53">
        <v>250000</v>
      </c>
      <c r="E10" s="53">
        <v>372629</v>
      </c>
    </row>
    <row r="11" spans="1:8" ht="13.8" thickBot="1" x14ac:dyDescent="0.3">
      <c r="B11" s="1" t="s">
        <v>54</v>
      </c>
      <c r="C11" s="51">
        <f>SUM(C9:C10)</f>
        <v>360508</v>
      </c>
      <c r="E11" s="51">
        <f>SUM(E9:E10)</f>
        <v>618894</v>
      </c>
    </row>
    <row r="12" spans="1:8" ht="13.8" thickTop="1" x14ac:dyDescent="0.25">
      <c r="C12" s="10"/>
      <c r="E12" s="10"/>
    </row>
    <row r="13" spans="1:8" x14ac:dyDescent="0.25">
      <c r="A13" s="1" t="s">
        <v>67</v>
      </c>
      <c r="C13" s="10">
        <f>SUM(C11)</f>
        <v>360508</v>
      </c>
      <c r="E13" s="10">
        <f>SUM(E11)</f>
        <v>618894</v>
      </c>
    </row>
    <row r="14" spans="1:8" x14ac:dyDescent="0.25">
      <c r="C14" s="10"/>
      <c r="E14" s="10"/>
    </row>
    <row r="15" spans="1:8" ht="13.8" thickBot="1" x14ac:dyDescent="0.3">
      <c r="B15" s="1" t="s">
        <v>68</v>
      </c>
      <c r="C15" s="51">
        <f>SUM(C13)</f>
        <v>360508</v>
      </c>
      <c r="E15" s="51">
        <f>SUM(E13)</f>
        <v>618894</v>
      </c>
    </row>
    <row r="16" spans="1:8" ht="13.8" thickTop="1" x14ac:dyDescent="0.25">
      <c r="C16" s="10"/>
      <c r="E16" s="10"/>
    </row>
    <row r="18" spans="3:5" x14ac:dyDescent="0.25">
      <c r="C18" t="s">
        <v>1</v>
      </c>
      <c r="E18" t="s">
        <v>1</v>
      </c>
    </row>
  </sheetData>
  <mergeCells count="2">
    <mergeCell ref="A1:E1"/>
    <mergeCell ref="A3:E3"/>
  </mergeCells>
  <printOptions horizontalCentered="1"/>
  <pageMargins left="0.7" right="0.7" top="0.75" bottom="0.75" header="0.3" footer="0.3"/>
  <pageSetup scale="85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topLeftCell="A10" zoomScaleNormal="100" workbookViewId="0">
      <selection sqref="A1:M1"/>
    </sheetView>
  </sheetViews>
  <sheetFormatPr defaultColWidth="8.88671875" defaultRowHeight="13.2" x14ac:dyDescent="0.25"/>
  <cols>
    <col min="1" max="1" width="1.6640625" customWidth="1"/>
    <col min="2" max="2" width="9.109375" bestFit="1" customWidth="1"/>
    <col min="3" max="3" width="0.88671875" customWidth="1"/>
    <col min="4" max="4" width="30.88671875" customWidth="1"/>
    <col min="5" max="5" width="13" bestFit="1" customWidth="1"/>
    <col min="6" max="6" width="0.88671875" customWidth="1"/>
    <col min="7" max="7" width="12.109375" bestFit="1" customWidth="1"/>
    <col min="8" max="8" width="0.88671875" customWidth="1"/>
    <col min="9" max="9" width="11.6640625" customWidth="1"/>
    <col min="10" max="10" width="0.88671875" customWidth="1"/>
    <col min="11" max="11" width="11.109375" bestFit="1" customWidth="1"/>
    <col min="12" max="12" width="0.88671875" customWidth="1"/>
    <col min="13" max="13" width="7.5546875" bestFit="1" customWidth="1"/>
    <col min="14" max="14" width="0.88671875" customWidth="1"/>
    <col min="15" max="15" width="10.44140625" bestFit="1" customWidth="1"/>
  </cols>
  <sheetData>
    <row r="1" spans="1:15" ht="15.6" x14ac:dyDescent="0.3">
      <c r="A1" s="93">
        <v>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5" ht="12.75" customHeight="1" x14ac:dyDescent="0.3">
      <c r="B2" s="5"/>
      <c r="C2" s="5"/>
      <c r="D2" s="5"/>
      <c r="E2" s="63"/>
    </row>
    <row r="3" spans="1:15" x14ac:dyDescent="0.25">
      <c r="A3" s="94" t="s">
        <v>84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5" spans="1:15" x14ac:dyDescent="0.25">
      <c r="D5" s="2"/>
      <c r="F5" s="87"/>
      <c r="I5" s="75" t="s">
        <v>32</v>
      </c>
      <c r="O5" s="75" t="s">
        <v>32</v>
      </c>
    </row>
    <row r="6" spans="1:15" x14ac:dyDescent="0.25">
      <c r="D6" s="2"/>
      <c r="E6" s="89" t="s">
        <v>31</v>
      </c>
      <c r="G6" s="87" t="s">
        <v>31</v>
      </c>
      <c r="I6" s="75" t="s">
        <v>33</v>
      </c>
      <c r="K6" s="75" t="s">
        <v>1</v>
      </c>
      <c r="M6" s="2" t="s">
        <v>35</v>
      </c>
      <c r="N6" s="2"/>
      <c r="O6" s="75" t="s">
        <v>33</v>
      </c>
    </row>
    <row r="7" spans="1:15" x14ac:dyDescent="0.25">
      <c r="B7" s="2"/>
      <c r="C7" s="2"/>
      <c r="D7" s="2"/>
      <c r="E7" s="46" t="s">
        <v>98</v>
      </c>
      <c r="G7" s="46" t="s">
        <v>99</v>
      </c>
      <c r="I7" s="46" t="s">
        <v>88</v>
      </c>
      <c r="K7" s="76" t="s">
        <v>34</v>
      </c>
      <c r="M7" s="76" t="s">
        <v>33</v>
      </c>
      <c r="N7" s="2"/>
      <c r="O7" s="46" t="s">
        <v>82</v>
      </c>
    </row>
    <row r="8" spans="1:15" x14ac:dyDescent="0.25">
      <c r="A8" s="1" t="s">
        <v>0</v>
      </c>
      <c r="B8" s="1"/>
      <c r="C8" s="1"/>
    </row>
    <row r="9" spans="1:15" x14ac:dyDescent="0.25">
      <c r="B9">
        <v>5100</v>
      </c>
      <c r="D9" t="s">
        <v>5</v>
      </c>
      <c r="E9" s="3">
        <f>SUM(Revenue!C14)</f>
        <v>146015</v>
      </c>
      <c r="F9" s="3"/>
      <c r="G9" s="3">
        <f>+SUM(Revenue!E14)</f>
        <v>139467</v>
      </c>
      <c r="I9" s="3">
        <f>+SUM(Revenue!G14)</f>
        <v>172700</v>
      </c>
      <c r="K9" s="3">
        <f>+SUM(Revenue!I14)</f>
        <v>-33233</v>
      </c>
      <c r="M9" s="37">
        <f>+G9/I9</f>
        <v>0.8075680370584829</v>
      </c>
      <c r="O9" s="3">
        <f>+SUM(Revenue!M14)</f>
        <v>332700</v>
      </c>
    </row>
    <row r="10" spans="1:15" x14ac:dyDescent="0.25">
      <c r="B10">
        <v>5300</v>
      </c>
      <c r="D10" s="4" t="s">
        <v>6</v>
      </c>
      <c r="E10" s="10">
        <f>SUM(Revenue!C19)</f>
        <v>814513</v>
      </c>
      <c r="F10" s="10"/>
      <c r="G10" s="10">
        <f>SUM(Revenue!E19)</f>
        <v>1100446</v>
      </c>
      <c r="I10" s="10">
        <f>+SUM(Revenue!G19)</f>
        <v>1714350</v>
      </c>
      <c r="K10" s="10">
        <f>+SUM(Revenue!I19)</f>
        <v>-613904</v>
      </c>
      <c r="M10" s="37">
        <f t="shared" ref="M10:M13" si="0">+G10/I10</f>
        <v>0.64190276197975904</v>
      </c>
      <c r="O10" s="10">
        <f>+SUM(Revenue!M19)</f>
        <v>1431390</v>
      </c>
    </row>
    <row r="11" spans="1:15" x14ac:dyDescent="0.25">
      <c r="B11">
        <v>5400</v>
      </c>
      <c r="D11" s="4" t="s">
        <v>7</v>
      </c>
      <c r="E11" s="9">
        <f>SUM(Revenue!C35)</f>
        <v>409987</v>
      </c>
      <c r="F11" s="11"/>
      <c r="G11" s="9">
        <f>SUM(Revenue!E35)</f>
        <v>309606</v>
      </c>
      <c r="I11" s="9">
        <f>SUM(Revenue!G35)</f>
        <v>565159</v>
      </c>
      <c r="K11" s="9">
        <f>+SUM(Revenue!I35)</f>
        <v>-255588</v>
      </c>
      <c r="M11" s="38">
        <f t="shared" si="0"/>
        <v>0.54782105566752015</v>
      </c>
      <c r="O11" s="9">
        <f>SUM(Revenue!M35)</f>
        <v>0</v>
      </c>
    </row>
    <row r="12" spans="1:15" x14ac:dyDescent="0.25">
      <c r="D12" s="4"/>
      <c r="E12" s="11"/>
      <c r="F12" s="11"/>
      <c r="G12" s="11"/>
      <c r="I12" s="11"/>
      <c r="K12" s="11"/>
      <c r="M12" s="11"/>
      <c r="O12" s="11"/>
    </row>
    <row r="13" spans="1:15" x14ac:dyDescent="0.25">
      <c r="B13" s="1">
        <v>5899</v>
      </c>
      <c r="C13" s="1"/>
      <c r="D13" s="8" t="s">
        <v>8</v>
      </c>
      <c r="E13" s="12">
        <f>+SUM(E9:E12)</f>
        <v>1370515</v>
      </c>
      <c r="F13" s="54"/>
      <c r="G13" s="12">
        <f>+SUM(G9:G12)</f>
        <v>1549519</v>
      </c>
      <c r="I13" s="12">
        <f>SUM(I9:I12)</f>
        <v>2452209</v>
      </c>
      <c r="K13" s="12">
        <f>+SUM(K9:K12)</f>
        <v>-902725</v>
      </c>
      <c r="M13" s="39">
        <f t="shared" si="0"/>
        <v>0.63188700473736126</v>
      </c>
      <c r="O13" s="12">
        <f>SUM(O9:O12)</f>
        <v>1764090</v>
      </c>
    </row>
    <row r="14" spans="1:15" x14ac:dyDescent="0.25">
      <c r="D14" s="6"/>
      <c r="E14" s="6"/>
      <c r="F14" s="6"/>
      <c r="G14" s="6"/>
      <c r="I14" s="6"/>
      <c r="K14" s="6"/>
      <c r="M14" s="6"/>
      <c r="O14" s="6"/>
    </row>
    <row r="15" spans="1:15" x14ac:dyDescent="0.25">
      <c r="A15" s="1" t="s">
        <v>9</v>
      </c>
      <c r="B15" s="1"/>
      <c r="C15" s="1"/>
      <c r="D15" s="2"/>
      <c r="E15" s="2"/>
      <c r="F15" s="2"/>
      <c r="G15" s="2"/>
      <c r="I15" s="2"/>
      <c r="K15" s="2"/>
      <c r="M15" s="2"/>
      <c r="O15" s="2"/>
    </row>
    <row r="16" spans="1:15" x14ac:dyDescent="0.25">
      <c r="B16" s="35">
        <v>1111</v>
      </c>
      <c r="D16" s="36" t="s">
        <v>36</v>
      </c>
      <c r="E16" s="13">
        <f>SUM('Expend by Function'!C15)</f>
        <v>534396</v>
      </c>
      <c r="F16" s="13"/>
      <c r="G16" s="13">
        <f>+SUM('Expend by Function'!E15)</f>
        <v>457086</v>
      </c>
      <c r="I16" s="13">
        <f>+SUM('Expend by Function'!G15)</f>
        <v>727812</v>
      </c>
      <c r="K16" s="13">
        <f>+I16-G16</f>
        <v>270726</v>
      </c>
      <c r="M16" s="37">
        <f t="shared" ref="M16:M29" si="1">+G16/I16</f>
        <v>0.6280275675586553</v>
      </c>
      <c r="O16" s="13">
        <f>+SUM('Expend by Function'!M15)</f>
        <v>762101</v>
      </c>
    </row>
    <row r="17" spans="2:15" x14ac:dyDescent="0.25">
      <c r="B17" s="4">
        <v>1221</v>
      </c>
      <c r="D17" s="4" t="s">
        <v>10</v>
      </c>
      <c r="E17" s="13">
        <f>SUM('Expend by Function'!C23)</f>
        <v>89467</v>
      </c>
      <c r="F17" s="21"/>
      <c r="G17" s="13">
        <f>+SUM('Expend by Function'!E23)</f>
        <v>97906</v>
      </c>
      <c r="H17" s="14"/>
      <c r="I17" s="21">
        <f>+SUM('Expend by Function'!G23)</f>
        <v>139433</v>
      </c>
      <c r="J17" s="14"/>
      <c r="K17" s="13">
        <f t="shared" ref="K17:K20" si="2">+I17-G17</f>
        <v>41527</v>
      </c>
      <c r="L17" s="14"/>
      <c r="M17" s="37">
        <f t="shared" si="1"/>
        <v>0.70217236952514828</v>
      </c>
      <c r="O17" s="21">
        <f>+SUM('Expend by Function'!M23)</f>
        <v>139433</v>
      </c>
    </row>
    <row r="18" spans="2:15" x14ac:dyDescent="0.25">
      <c r="B18" s="35">
        <v>1251</v>
      </c>
      <c r="D18" s="36" t="s">
        <v>93</v>
      </c>
      <c r="E18" s="13">
        <f>SUM('Expend by Function'!C31)</f>
        <v>75469</v>
      </c>
      <c r="F18" s="21"/>
      <c r="G18" s="13">
        <f>SUM('Expend by Function'!E31)</f>
        <v>75588</v>
      </c>
      <c r="H18" s="14"/>
      <c r="I18" s="21">
        <f>SUM('Expend by Function'!G31)</f>
        <v>150617</v>
      </c>
      <c r="J18" s="14"/>
      <c r="K18" s="13">
        <f t="shared" si="2"/>
        <v>75029</v>
      </c>
      <c r="L18" s="14"/>
      <c r="M18" s="37">
        <f t="shared" si="1"/>
        <v>0.50185570021976267</v>
      </c>
      <c r="O18" s="21">
        <f>SUM('Expend by Function'!M31)</f>
        <v>76140</v>
      </c>
    </row>
    <row r="19" spans="2:15" x14ac:dyDescent="0.25">
      <c r="B19" s="35">
        <v>1411</v>
      </c>
      <c r="D19" s="36" t="s">
        <v>59</v>
      </c>
      <c r="E19" s="16">
        <f>SUM('Expend by Function'!C39)</f>
        <v>28541</v>
      </c>
      <c r="F19" s="21"/>
      <c r="G19" s="16">
        <f>SUM('Expend by Function'!E39)</f>
        <v>19091</v>
      </c>
      <c r="I19" s="16">
        <f>SUM('Expend by Function'!G39)</f>
        <v>67500</v>
      </c>
      <c r="K19" s="16">
        <f t="shared" si="2"/>
        <v>48409</v>
      </c>
      <c r="M19" s="38">
        <f t="shared" si="1"/>
        <v>0.28282962962962965</v>
      </c>
      <c r="O19" s="16">
        <f>SUM('Expend by Function'!M39)</f>
        <v>60000</v>
      </c>
    </row>
    <row r="20" spans="2:15" x14ac:dyDescent="0.25">
      <c r="B20" s="4">
        <v>1999</v>
      </c>
      <c r="D20" s="4" t="s">
        <v>14</v>
      </c>
      <c r="E20" s="13">
        <f>SUM(E16:E19)</f>
        <v>727873</v>
      </c>
      <c r="F20" s="13"/>
      <c r="G20" s="13">
        <f>SUM(G16:G19)</f>
        <v>649671</v>
      </c>
      <c r="I20" s="13">
        <f>SUM(I16:I19)</f>
        <v>1085362</v>
      </c>
      <c r="K20" s="13">
        <f t="shared" si="2"/>
        <v>435691</v>
      </c>
      <c r="M20" s="70">
        <f t="shared" si="1"/>
        <v>0.59857540617784666</v>
      </c>
      <c r="O20" s="13">
        <f>SUM(O16:O19)</f>
        <v>1037674</v>
      </c>
    </row>
    <row r="21" spans="2:15" x14ac:dyDescent="0.25">
      <c r="B21" s="4"/>
      <c r="E21" s="15"/>
      <c r="F21" s="15"/>
      <c r="G21" s="15"/>
      <c r="I21" s="15"/>
      <c r="K21" s="15"/>
      <c r="M21" s="15"/>
      <c r="O21" s="15"/>
    </row>
    <row r="22" spans="2:15" x14ac:dyDescent="0.25">
      <c r="B22" s="4">
        <v>2111</v>
      </c>
      <c r="D22" s="4" t="s">
        <v>18</v>
      </c>
      <c r="E22" s="13">
        <f>SUM('Expend by Function'!C47)</f>
        <v>297774</v>
      </c>
      <c r="F22" s="13"/>
      <c r="G22" s="13">
        <f>+SUM('Expend by Function'!E47)</f>
        <v>273840</v>
      </c>
      <c r="I22" s="13">
        <f>+SUM('Expend by Function'!G47)</f>
        <v>409726</v>
      </c>
      <c r="K22" s="13">
        <f t="shared" ref="K22:K29" si="3">+I22-G22</f>
        <v>135886</v>
      </c>
      <c r="M22" s="37">
        <f t="shared" si="1"/>
        <v>0.66834909183210245</v>
      </c>
      <c r="O22" s="13">
        <f>+SUM('Expend by Function'!M47)</f>
        <v>530431</v>
      </c>
    </row>
    <row r="23" spans="2:15" x14ac:dyDescent="0.25">
      <c r="B23" s="4">
        <v>2213</v>
      </c>
      <c r="D23" s="36" t="s">
        <v>37</v>
      </c>
      <c r="E23" s="13">
        <f>SUM('Expend by Function'!C55)</f>
        <v>10959</v>
      </c>
      <c r="F23" s="13"/>
      <c r="G23" s="13">
        <f>+SUM('Expend by Function'!E55)</f>
        <v>13750</v>
      </c>
      <c r="I23" s="13">
        <f>+SUM('Expend by Function'!G55)</f>
        <v>22000</v>
      </c>
      <c r="K23" s="13">
        <f t="shared" si="3"/>
        <v>8250</v>
      </c>
      <c r="M23" s="37">
        <f t="shared" si="1"/>
        <v>0.625</v>
      </c>
      <c r="O23" s="13">
        <f>+SUM('Expend by Function'!M55)</f>
        <v>11000</v>
      </c>
    </row>
    <row r="24" spans="2:15" x14ac:dyDescent="0.25">
      <c r="B24" s="36">
        <v>2331</v>
      </c>
      <c r="D24" s="36" t="s">
        <v>50</v>
      </c>
      <c r="E24" s="13">
        <f>SUM('Expend by Function'!C63)</f>
        <v>1040</v>
      </c>
      <c r="F24" s="13"/>
      <c r="G24" s="13">
        <f>SUM('Expend by Function'!E63)</f>
        <v>14295</v>
      </c>
      <c r="I24" s="13">
        <f>SUM('Expend by Function'!G63)</f>
        <v>5250</v>
      </c>
      <c r="K24" s="13">
        <f t="shared" si="3"/>
        <v>-9045</v>
      </c>
      <c r="M24" s="37">
        <f t="shared" si="1"/>
        <v>2.7228571428571429</v>
      </c>
      <c r="O24" s="13">
        <f>SUM('Expend by Function'!M63)</f>
        <v>3500</v>
      </c>
    </row>
    <row r="25" spans="2:15" x14ac:dyDescent="0.25">
      <c r="B25" s="4">
        <v>2411</v>
      </c>
      <c r="D25" s="36" t="s">
        <v>38</v>
      </c>
      <c r="E25" s="13">
        <f>SUM('Expend by Function'!C71)</f>
        <v>249671</v>
      </c>
      <c r="F25" s="13"/>
      <c r="G25" s="13">
        <f>+SUM('Expend by Function'!E71)</f>
        <v>219468</v>
      </c>
      <c r="I25" s="13">
        <f>SUM('Expend by Function'!G71)</f>
        <v>324373</v>
      </c>
      <c r="K25" s="13">
        <f t="shared" si="3"/>
        <v>104905</v>
      </c>
      <c r="M25" s="37">
        <f t="shared" si="1"/>
        <v>0.67659145489914385</v>
      </c>
      <c r="O25" s="13">
        <f>SUM('Expend by Function'!M71)</f>
        <v>409224</v>
      </c>
    </row>
    <row r="26" spans="2:15" x14ac:dyDescent="0.25">
      <c r="B26" s="4">
        <v>2511</v>
      </c>
      <c r="D26" s="36" t="s">
        <v>39</v>
      </c>
      <c r="E26" s="44">
        <f>SUM('Expend by Function'!C79)</f>
        <v>177175</v>
      </c>
      <c r="F26" s="13"/>
      <c r="G26" s="44">
        <f>+SUM('Expend by Function'!E79)</f>
        <v>216170</v>
      </c>
      <c r="I26" s="13">
        <f>SUM('Expend by Function'!G79)</f>
        <v>249540</v>
      </c>
      <c r="K26" s="13">
        <f t="shared" si="3"/>
        <v>33370</v>
      </c>
      <c r="M26" s="37">
        <f t="shared" si="1"/>
        <v>0.86627394405706504</v>
      </c>
      <c r="O26" s="13">
        <f>SUM('Expend by Function'!M79)</f>
        <v>249540</v>
      </c>
    </row>
    <row r="27" spans="2:15" x14ac:dyDescent="0.25">
      <c r="B27" s="4">
        <v>2541</v>
      </c>
      <c r="D27" s="36" t="s">
        <v>51</v>
      </c>
      <c r="E27" s="13">
        <f>SUM('Expend by Function'!C87)</f>
        <v>137178</v>
      </c>
      <c r="F27" s="13"/>
      <c r="G27" s="13">
        <f>+SUM('Expend by Function'!E87)</f>
        <v>160415</v>
      </c>
      <c r="I27" s="13">
        <f>SUM('Expend by Function'!G87)</f>
        <v>230000</v>
      </c>
      <c r="K27" s="13">
        <f t="shared" si="3"/>
        <v>69585</v>
      </c>
      <c r="M27" s="37">
        <f t="shared" si="1"/>
        <v>0.69745652173913042</v>
      </c>
      <c r="O27" s="13">
        <f>SUM('Expend by Function'!M87)</f>
        <v>200000</v>
      </c>
    </row>
    <row r="28" spans="2:15" x14ac:dyDescent="0.25">
      <c r="B28" s="36">
        <v>2562</v>
      </c>
      <c r="D28" s="36" t="s">
        <v>53</v>
      </c>
      <c r="E28" s="16">
        <f>SUM('Expend by Function'!C95)</f>
        <v>44957</v>
      </c>
      <c r="F28" s="13"/>
      <c r="G28" s="16">
        <f>+SUM('Expend by Function'!E95)</f>
        <v>68599</v>
      </c>
      <c r="I28" s="16">
        <f>SUM('Expend by Function'!G95)</f>
        <v>100000</v>
      </c>
      <c r="K28" s="16">
        <f t="shared" si="3"/>
        <v>31401</v>
      </c>
      <c r="M28" s="38">
        <f t="shared" si="1"/>
        <v>0.68598999999999999</v>
      </c>
      <c r="O28" s="16">
        <f>SUM('Expend by Function'!M95)</f>
        <v>100000</v>
      </c>
    </row>
    <row r="29" spans="2:15" x14ac:dyDescent="0.25">
      <c r="B29" s="4">
        <v>2998</v>
      </c>
      <c r="D29" s="4" t="s">
        <v>11</v>
      </c>
      <c r="E29" s="13">
        <f>SUM(E22:E28)</f>
        <v>918754</v>
      </c>
      <c r="F29" s="13"/>
      <c r="G29" s="13">
        <f>SUM(G22:G28)</f>
        <v>966537</v>
      </c>
      <c r="I29" s="13">
        <f>SUM(I22:I28)</f>
        <v>1340889</v>
      </c>
      <c r="K29" s="13">
        <f t="shared" si="3"/>
        <v>374352</v>
      </c>
      <c r="M29" s="37">
        <f t="shared" si="1"/>
        <v>0.72081805429084733</v>
      </c>
      <c r="O29" s="13">
        <f>SUM(O22:O28)</f>
        <v>1503695</v>
      </c>
    </row>
    <row r="30" spans="2:15" x14ac:dyDescent="0.25">
      <c r="B30" s="4"/>
      <c r="D30" s="4"/>
      <c r="E30" s="13"/>
      <c r="F30" s="13"/>
      <c r="G30" s="13"/>
      <c r="I30" s="13"/>
      <c r="K30" s="13"/>
      <c r="M30" s="13"/>
      <c r="O30" s="13"/>
    </row>
    <row r="31" spans="2:15" x14ac:dyDescent="0.25">
      <c r="B31" s="1">
        <v>9999</v>
      </c>
      <c r="C31" s="1"/>
      <c r="D31" s="8" t="s">
        <v>12</v>
      </c>
      <c r="E31" s="18">
        <f>SUM(E20,E29)</f>
        <v>1646627</v>
      </c>
      <c r="F31" s="22"/>
      <c r="G31" s="18">
        <f>SUM(G20,G29)</f>
        <v>1616208</v>
      </c>
      <c r="I31" s="18">
        <f>SUM(I20,I29)</f>
        <v>2426251</v>
      </c>
      <c r="K31" s="18">
        <f>SUM(K20,K29)</f>
        <v>810043</v>
      </c>
      <c r="M31" s="39">
        <f t="shared" ref="M31" si="4">+G31/I31</f>
        <v>0.66613388309783284</v>
      </c>
      <c r="O31" s="18">
        <f>SUM(O20,O29)</f>
        <v>2541369</v>
      </c>
    </row>
    <row r="32" spans="2:15" x14ac:dyDescent="0.25">
      <c r="B32" s="4"/>
      <c r="D32" s="6"/>
      <c r="E32" s="15"/>
      <c r="F32" s="15"/>
      <c r="G32" s="15"/>
      <c r="I32" s="15"/>
      <c r="K32" s="15"/>
      <c r="M32" s="15"/>
      <c r="O32" s="15"/>
    </row>
    <row r="33" spans="1:15" x14ac:dyDescent="0.25">
      <c r="A33" s="1" t="s">
        <v>13</v>
      </c>
      <c r="B33" s="4"/>
      <c r="C33" s="1"/>
      <c r="E33" s="18">
        <f>+E13-E31</f>
        <v>-276112</v>
      </c>
      <c r="F33" s="22"/>
      <c r="G33" s="18">
        <f>+G13-G31</f>
        <v>-66689</v>
      </c>
      <c r="I33" s="18">
        <f>+I13-I31</f>
        <v>25958</v>
      </c>
      <c r="K33" s="22"/>
      <c r="M33" s="22"/>
      <c r="O33" s="18">
        <f>+O13-O31</f>
        <v>-777279</v>
      </c>
    </row>
    <row r="34" spans="1:15" x14ac:dyDescent="0.25">
      <c r="A34" s="1"/>
      <c r="B34" s="4"/>
      <c r="C34" s="1"/>
      <c r="E34" s="22"/>
      <c r="F34" s="22"/>
      <c r="G34" s="22"/>
      <c r="I34" s="22"/>
      <c r="K34" s="22"/>
      <c r="M34" s="22"/>
      <c r="O34" s="22"/>
    </row>
    <row r="35" spans="1:15" x14ac:dyDescent="0.25">
      <c r="A35" s="1" t="s">
        <v>48</v>
      </c>
      <c r="B35" s="4"/>
      <c r="C35" s="1"/>
      <c r="E35" s="22">
        <v>636620</v>
      </c>
      <c r="F35" s="22"/>
      <c r="G35" s="22">
        <v>685583</v>
      </c>
      <c r="I35" s="22">
        <v>685583</v>
      </c>
      <c r="K35" s="22" t="s">
        <v>1</v>
      </c>
      <c r="M35" s="22"/>
      <c r="O35" s="22">
        <v>685583</v>
      </c>
    </row>
    <row r="36" spans="1:15" x14ac:dyDescent="0.25">
      <c r="A36" s="14"/>
      <c r="B36" s="28"/>
      <c r="C36" s="14"/>
      <c r="D36" s="23"/>
      <c r="E36" s="24"/>
      <c r="F36" s="24"/>
      <c r="G36" s="24"/>
      <c r="I36" s="24"/>
      <c r="K36" s="24"/>
      <c r="M36" s="24"/>
      <c r="O36" s="24"/>
    </row>
    <row r="37" spans="1:15" x14ac:dyDescent="0.25">
      <c r="A37" s="1" t="s">
        <v>100</v>
      </c>
      <c r="B37" s="4"/>
      <c r="C37" s="1"/>
      <c r="D37" s="1"/>
      <c r="E37" s="17">
        <f>+SUM(E33:E35)</f>
        <v>360508</v>
      </c>
      <c r="F37" s="24"/>
      <c r="G37" s="17">
        <f>+SUM(G33:G35)</f>
        <v>618894</v>
      </c>
      <c r="I37" s="17">
        <f>+SUM(I33:I35)</f>
        <v>711541</v>
      </c>
      <c r="K37" s="24"/>
      <c r="M37" s="24"/>
      <c r="O37" s="17">
        <f>+SUM(O33:O35)</f>
        <v>-91696</v>
      </c>
    </row>
    <row r="38" spans="1:15" x14ac:dyDescent="0.25">
      <c r="K38" s="14"/>
      <c r="M38" s="14"/>
    </row>
  </sheetData>
  <mergeCells count="2">
    <mergeCell ref="A1:M1"/>
    <mergeCell ref="A3:M3"/>
  </mergeCells>
  <phoneticPr fontId="0" type="noConversion"/>
  <printOptions horizontalCentered="1"/>
  <pageMargins left="0.5" right="0.5" top="1" bottom="1" header="0.5" footer="0.5"/>
  <pageSetup scale="84" fitToHeight="2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sqref="A1:K1"/>
    </sheetView>
  </sheetViews>
  <sheetFormatPr defaultColWidth="8.88671875" defaultRowHeight="13.2" x14ac:dyDescent="0.25"/>
  <cols>
    <col min="1" max="1" width="2.6640625" customWidth="1"/>
    <col min="2" max="2" width="32" customWidth="1"/>
    <col min="3" max="3" width="12.5546875" bestFit="1" customWidth="1"/>
    <col min="4" max="4" width="0.88671875" customWidth="1"/>
    <col min="5" max="5" width="11.6640625" customWidth="1"/>
    <col min="6" max="6" width="0.88671875" customWidth="1"/>
    <col min="7" max="7" width="11.44140625" customWidth="1"/>
    <col min="8" max="8" width="0.88671875" customWidth="1"/>
    <col min="9" max="9" width="12.5546875" bestFit="1" customWidth="1"/>
    <col min="10" max="10" width="0.88671875" customWidth="1"/>
    <col min="11" max="11" width="7.33203125" bestFit="1" customWidth="1"/>
    <col min="12" max="12" width="0.88671875" customWidth="1"/>
    <col min="13" max="13" width="10.44140625" bestFit="1" customWidth="1"/>
  </cols>
  <sheetData>
    <row r="1" spans="1:13" ht="15.6" x14ac:dyDescent="0.3">
      <c r="A1" s="93" t="s">
        <v>70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42"/>
    </row>
    <row r="2" spans="1:13" ht="15.6" x14ac:dyDescent="0.3">
      <c r="B2" s="32"/>
      <c r="C2" s="63"/>
      <c r="D2" s="61"/>
      <c r="E2" s="61"/>
    </row>
    <row r="3" spans="1:13" x14ac:dyDescent="0.25">
      <c r="A3" s="94" t="s">
        <v>85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5" spans="1:13" x14ac:dyDescent="0.25">
      <c r="D5" s="72"/>
      <c r="G5" s="75" t="s">
        <v>32</v>
      </c>
      <c r="M5" s="75" t="s">
        <v>32</v>
      </c>
    </row>
    <row r="6" spans="1:13" x14ac:dyDescent="0.25">
      <c r="C6" s="91" t="s">
        <v>31</v>
      </c>
      <c r="E6" s="91" t="s">
        <v>31</v>
      </c>
      <c r="G6" s="75" t="s">
        <v>33</v>
      </c>
      <c r="I6" s="75" t="s">
        <v>1</v>
      </c>
      <c r="K6" s="2" t="s">
        <v>35</v>
      </c>
      <c r="L6" s="2"/>
      <c r="M6" s="75" t="s">
        <v>33</v>
      </c>
    </row>
    <row r="7" spans="1:13" x14ac:dyDescent="0.25">
      <c r="A7" s="95" t="s">
        <v>16</v>
      </c>
      <c r="B7" s="95"/>
      <c r="C7" s="46" t="s">
        <v>98</v>
      </c>
      <c r="E7" s="46" t="s">
        <v>99</v>
      </c>
      <c r="G7" s="46" t="s">
        <v>88</v>
      </c>
      <c r="I7" s="76" t="s">
        <v>34</v>
      </c>
      <c r="K7" s="76" t="s">
        <v>33</v>
      </c>
      <c r="L7" s="2"/>
      <c r="M7" s="46" t="s">
        <v>82</v>
      </c>
    </row>
    <row r="9" spans="1:13" x14ac:dyDescent="0.25">
      <c r="A9" s="1" t="s">
        <v>24</v>
      </c>
    </row>
    <row r="10" spans="1:13" x14ac:dyDescent="0.25">
      <c r="B10" s="47" t="s">
        <v>4</v>
      </c>
      <c r="C10" s="20">
        <v>119188</v>
      </c>
      <c r="E10" s="20">
        <v>130125</v>
      </c>
      <c r="G10" s="20">
        <v>163200</v>
      </c>
      <c r="I10" s="20">
        <f>+E10-G10</f>
        <v>-33075</v>
      </c>
      <c r="K10" s="55">
        <f>+E10/G10</f>
        <v>0.79733455882352944</v>
      </c>
      <c r="M10" s="20">
        <v>163200</v>
      </c>
    </row>
    <row r="11" spans="1:13" x14ac:dyDescent="0.25">
      <c r="B11" s="47" t="s">
        <v>75</v>
      </c>
      <c r="C11" s="13">
        <v>11455</v>
      </c>
      <c r="E11" s="13">
        <v>5265</v>
      </c>
      <c r="G11" s="13">
        <v>9500</v>
      </c>
      <c r="I11" s="21">
        <f t="shared" ref="I11" si="0">+E11-G11</f>
        <v>-4235</v>
      </c>
      <c r="K11" s="55">
        <f t="shared" ref="K11:K14" si="1">+E11/G11</f>
        <v>0.55421052631578949</v>
      </c>
      <c r="M11" s="13">
        <v>9500</v>
      </c>
    </row>
    <row r="12" spans="1:13" x14ac:dyDescent="0.25">
      <c r="B12" s="47" t="s">
        <v>71</v>
      </c>
      <c r="C12" s="13">
        <v>0</v>
      </c>
      <c r="E12" s="13">
        <v>0</v>
      </c>
      <c r="G12" s="13">
        <v>0</v>
      </c>
      <c r="I12" s="21">
        <f t="shared" ref="I12:I13" si="2">+E12-G12</f>
        <v>0</v>
      </c>
      <c r="K12" s="55">
        <v>0</v>
      </c>
      <c r="M12" s="13">
        <v>150000</v>
      </c>
    </row>
    <row r="13" spans="1:13" x14ac:dyDescent="0.25">
      <c r="B13" s="47" t="s">
        <v>40</v>
      </c>
      <c r="C13" s="44">
        <v>15372</v>
      </c>
      <c r="E13" s="44">
        <v>4077</v>
      </c>
      <c r="G13" s="13">
        <v>0</v>
      </c>
      <c r="I13" s="21">
        <f t="shared" si="2"/>
        <v>4077</v>
      </c>
      <c r="K13" s="77" t="s">
        <v>78</v>
      </c>
      <c r="M13" s="13">
        <v>10000</v>
      </c>
    </row>
    <row r="14" spans="1:13" x14ac:dyDescent="0.25">
      <c r="B14" s="8" t="s">
        <v>25</v>
      </c>
      <c r="C14" s="30">
        <f>SUM(C10:C13)</f>
        <v>146015</v>
      </c>
      <c r="E14" s="30">
        <f>SUM(E10:E13)</f>
        <v>139467</v>
      </c>
      <c r="G14" s="30">
        <f>SUM(G10:G13)</f>
        <v>172700</v>
      </c>
      <c r="I14" s="58">
        <f>SUM(I10:I13)</f>
        <v>-33233</v>
      </c>
      <c r="K14" s="55">
        <f t="shared" si="1"/>
        <v>0.8075680370584829</v>
      </c>
      <c r="M14" s="30">
        <f>SUM(M10:M13)</f>
        <v>332700</v>
      </c>
    </row>
    <row r="15" spans="1:13" x14ac:dyDescent="0.25">
      <c r="C15" s="10"/>
      <c r="E15" s="10"/>
      <c r="G15" s="13"/>
      <c r="I15" s="10"/>
      <c r="K15" s="45" t="s">
        <v>1</v>
      </c>
      <c r="M15" s="13"/>
    </row>
    <row r="16" spans="1:13" x14ac:dyDescent="0.25">
      <c r="A16" s="1" t="s">
        <v>26</v>
      </c>
      <c r="C16" s="10" t="s">
        <v>1</v>
      </c>
      <c r="E16" s="10" t="s">
        <v>1</v>
      </c>
      <c r="G16" s="10"/>
      <c r="I16" s="10"/>
      <c r="K16" s="10"/>
      <c r="M16" s="10"/>
    </row>
    <row r="17" spans="1:13" x14ac:dyDescent="0.25">
      <c r="A17" s="1"/>
      <c r="B17" s="47" t="s">
        <v>65</v>
      </c>
      <c r="C17" s="21">
        <v>814513</v>
      </c>
      <c r="D17" s="14"/>
      <c r="E17" s="21">
        <v>1100446</v>
      </c>
      <c r="F17" s="14"/>
      <c r="G17" s="21">
        <v>1691150</v>
      </c>
      <c r="H17" s="14"/>
      <c r="I17" s="21">
        <f t="shared" ref="I17" si="3">+E17-G17</f>
        <v>-590704</v>
      </c>
      <c r="J17" s="14"/>
      <c r="K17" s="55">
        <f t="shared" ref="K17:K18" si="4">+E17/G17</f>
        <v>0.65070868935339854</v>
      </c>
      <c r="M17" s="21">
        <v>1408190</v>
      </c>
    </row>
    <row r="18" spans="1:13" x14ac:dyDescent="0.25">
      <c r="B18" t="s">
        <v>79</v>
      </c>
      <c r="C18" s="13">
        <v>0</v>
      </c>
      <c r="E18" s="13">
        <v>0</v>
      </c>
      <c r="G18" s="16">
        <v>23200</v>
      </c>
      <c r="H18" s="14"/>
      <c r="I18" s="21">
        <f t="shared" ref="I18" si="5">+E18-G18</f>
        <v>-23200</v>
      </c>
      <c r="J18" s="14"/>
      <c r="K18" s="40">
        <f t="shared" si="4"/>
        <v>0</v>
      </c>
      <c r="M18" s="16">
        <v>23200</v>
      </c>
    </row>
    <row r="19" spans="1:13" x14ac:dyDescent="0.25">
      <c r="B19" s="8" t="s">
        <v>26</v>
      </c>
      <c r="C19" s="30">
        <f>SUM(C17:C18)</f>
        <v>814513</v>
      </c>
      <c r="E19" s="30">
        <f>SUM(E17:E18)</f>
        <v>1100446</v>
      </c>
      <c r="G19" s="30">
        <f>SUM(G17:G18)</f>
        <v>1714350</v>
      </c>
      <c r="I19" s="30">
        <f>SUM(I17:I18)</f>
        <v>-613904</v>
      </c>
      <c r="K19" s="55">
        <f t="shared" ref="K19" si="6">+E19/G19</f>
        <v>0.64190276197975904</v>
      </c>
      <c r="M19" s="30">
        <f>SUM(M17:M18)</f>
        <v>1431390</v>
      </c>
    </row>
    <row r="20" spans="1:13" x14ac:dyDescent="0.25">
      <c r="C20" s="10"/>
      <c r="E20" s="10"/>
      <c r="G20" s="10"/>
      <c r="I20" s="10"/>
      <c r="K20" s="10"/>
      <c r="M20" s="10"/>
    </row>
    <row r="21" spans="1:13" x14ac:dyDescent="0.25">
      <c r="A21" s="1" t="s">
        <v>27</v>
      </c>
      <c r="C21" s="10"/>
      <c r="E21" s="10"/>
      <c r="G21" s="10"/>
      <c r="I21" s="10"/>
      <c r="K21" s="10"/>
      <c r="M21" s="10"/>
    </row>
    <row r="22" spans="1:13" x14ac:dyDescent="0.25">
      <c r="B22" s="47" t="s">
        <v>77</v>
      </c>
      <c r="C22" s="13">
        <v>15303</v>
      </c>
      <c r="E22" s="13">
        <v>28297</v>
      </c>
      <c r="G22" s="13">
        <v>35000</v>
      </c>
      <c r="I22" s="21">
        <f t="shared" ref="I22:I34" si="7">+E22-G22</f>
        <v>-6703</v>
      </c>
      <c r="J22" s="14"/>
      <c r="K22" s="55">
        <f t="shared" ref="K22:K31" si="8">+E22/G22</f>
        <v>0.80848571428571425</v>
      </c>
      <c r="M22" s="13">
        <v>35000</v>
      </c>
    </row>
    <row r="23" spans="1:13" x14ac:dyDescent="0.25">
      <c r="B23" s="47" t="s">
        <v>83</v>
      </c>
      <c r="C23" s="13">
        <v>0</v>
      </c>
      <c r="E23" s="13">
        <v>131682</v>
      </c>
      <c r="G23" s="21">
        <v>150000</v>
      </c>
      <c r="H23" s="14"/>
      <c r="I23" s="21">
        <f t="shared" si="7"/>
        <v>-18318</v>
      </c>
      <c r="J23" s="14"/>
      <c r="K23" s="55">
        <f t="shared" si="8"/>
        <v>0.87787999999999999</v>
      </c>
      <c r="M23" s="21">
        <v>317450</v>
      </c>
    </row>
    <row r="24" spans="1:13" x14ac:dyDescent="0.25">
      <c r="B24" s="47" t="s">
        <v>89</v>
      </c>
      <c r="C24" s="13">
        <v>75727</v>
      </c>
      <c r="E24" s="13">
        <v>35</v>
      </c>
      <c r="G24" s="21">
        <v>0</v>
      </c>
      <c r="H24" s="14"/>
      <c r="I24" s="21">
        <v>0</v>
      </c>
      <c r="J24" s="14"/>
      <c r="K24" s="71" t="s">
        <v>78</v>
      </c>
      <c r="M24" s="21"/>
    </row>
    <row r="25" spans="1:13" x14ac:dyDescent="0.25">
      <c r="B25" s="47" t="s">
        <v>81</v>
      </c>
      <c r="C25" s="13">
        <v>19745</v>
      </c>
      <c r="E25" s="13">
        <v>3500</v>
      </c>
      <c r="G25" s="13">
        <v>0</v>
      </c>
      <c r="I25" s="21">
        <f t="shared" ref="I25" si="9">+E25-G25</f>
        <v>3500</v>
      </c>
      <c r="J25" s="14"/>
      <c r="K25" s="71" t="s">
        <v>78</v>
      </c>
      <c r="M25" s="13">
        <v>0</v>
      </c>
    </row>
    <row r="26" spans="1:13" x14ac:dyDescent="0.25">
      <c r="B26" s="47" t="s">
        <v>80</v>
      </c>
      <c r="C26" s="13">
        <v>9000</v>
      </c>
      <c r="E26" s="13">
        <v>0</v>
      </c>
      <c r="G26" s="13">
        <v>0</v>
      </c>
      <c r="I26" s="21">
        <f t="shared" ref="I26:K27" si="10">+E26-G26</f>
        <v>0</v>
      </c>
      <c r="J26" s="14"/>
      <c r="K26" s="21">
        <f t="shared" si="10"/>
        <v>0</v>
      </c>
      <c r="M26" s="13">
        <v>0</v>
      </c>
    </row>
    <row r="27" spans="1:13" x14ac:dyDescent="0.25">
      <c r="B27" s="47" t="s">
        <v>90</v>
      </c>
      <c r="C27" s="13">
        <v>0</v>
      </c>
      <c r="E27" s="13">
        <v>0</v>
      </c>
      <c r="G27" s="13">
        <v>6273</v>
      </c>
      <c r="I27" s="21">
        <f t="shared" si="10"/>
        <v>-6273</v>
      </c>
      <c r="J27" s="14"/>
      <c r="K27" s="55">
        <f t="shared" si="8"/>
        <v>0</v>
      </c>
      <c r="M27" s="13">
        <v>0</v>
      </c>
    </row>
    <row r="28" spans="1:13" x14ac:dyDescent="0.25">
      <c r="B28" s="47" t="s">
        <v>30</v>
      </c>
      <c r="C28" s="13">
        <v>26915</v>
      </c>
      <c r="E28" s="13">
        <v>7374</v>
      </c>
      <c r="G28" s="13">
        <v>37057</v>
      </c>
      <c r="I28" s="21">
        <f t="shared" si="7"/>
        <v>-29683</v>
      </c>
      <c r="J28" s="14"/>
      <c r="K28" s="55">
        <f t="shared" si="8"/>
        <v>0.19899074398898994</v>
      </c>
      <c r="M28" s="13">
        <v>42000</v>
      </c>
    </row>
    <row r="29" spans="1:13" x14ac:dyDescent="0.25">
      <c r="B29" s="47" t="s">
        <v>63</v>
      </c>
      <c r="C29" s="13">
        <v>26164</v>
      </c>
      <c r="E29" s="13">
        <v>36325</v>
      </c>
      <c r="G29" s="21">
        <v>67000</v>
      </c>
      <c r="I29" s="21">
        <f t="shared" si="7"/>
        <v>-30675</v>
      </c>
      <c r="J29" s="14"/>
      <c r="K29" s="55">
        <f t="shared" si="8"/>
        <v>0.54216417910447756</v>
      </c>
      <c r="M29" s="21">
        <v>67000</v>
      </c>
    </row>
    <row r="30" spans="1:13" x14ac:dyDescent="0.25">
      <c r="B30" s="47" t="s">
        <v>64</v>
      </c>
      <c r="C30" s="13">
        <v>6822</v>
      </c>
      <c r="E30" s="13">
        <v>7002</v>
      </c>
      <c r="G30" s="21">
        <v>23000</v>
      </c>
      <c r="I30" s="21">
        <f t="shared" si="7"/>
        <v>-15998</v>
      </c>
      <c r="J30" s="14"/>
      <c r="K30" s="55">
        <f t="shared" si="8"/>
        <v>0.30443478260869566</v>
      </c>
      <c r="M30" s="21">
        <v>23000</v>
      </c>
    </row>
    <row r="31" spans="1:13" x14ac:dyDescent="0.25">
      <c r="B31" s="47" t="s">
        <v>74</v>
      </c>
      <c r="C31" s="13">
        <v>2974</v>
      </c>
      <c r="E31" s="13">
        <v>2371</v>
      </c>
      <c r="F31" s="14"/>
      <c r="G31" s="21">
        <v>10000</v>
      </c>
      <c r="I31" s="21">
        <f t="shared" si="7"/>
        <v>-7629</v>
      </c>
      <c r="J31" s="14"/>
      <c r="K31" s="55">
        <f t="shared" si="8"/>
        <v>0.23710000000000001</v>
      </c>
      <c r="M31" s="21">
        <v>10000</v>
      </c>
    </row>
    <row r="32" spans="1:13" x14ac:dyDescent="0.25">
      <c r="B32" s="47" t="s">
        <v>56</v>
      </c>
      <c r="C32" s="13">
        <f>190463+8057+5259</f>
        <v>203779</v>
      </c>
      <c r="E32" s="13">
        <v>93020</v>
      </c>
      <c r="F32" s="14"/>
      <c r="G32" s="21">
        <v>236829</v>
      </c>
      <c r="H32" s="14"/>
      <c r="I32" s="21">
        <f t="shared" ref="I32:I33" si="11">+E32-G32</f>
        <v>-143809</v>
      </c>
      <c r="J32" s="14"/>
      <c r="K32" s="55">
        <f t="shared" ref="K32" si="12">+E32/G32</f>
        <v>0.39277284454184241</v>
      </c>
      <c r="L32" s="14"/>
      <c r="M32" s="21">
        <v>95172</v>
      </c>
    </row>
    <row r="33" spans="1:13" x14ac:dyDescent="0.25">
      <c r="B33" s="92" t="s">
        <v>94</v>
      </c>
      <c r="C33" s="21">
        <v>12466</v>
      </c>
      <c r="D33" s="14"/>
      <c r="E33" s="21">
        <v>0</v>
      </c>
      <c r="F33" s="14"/>
      <c r="G33" s="21">
        <v>0</v>
      </c>
      <c r="H33" s="14"/>
      <c r="I33" s="21">
        <f t="shared" si="11"/>
        <v>0</v>
      </c>
      <c r="J33" s="14"/>
      <c r="K33" s="55">
        <v>0</v>
      </c>
      <c r="L33" s="14"/>
      <c r="M33" s="21">
        <v>0</v>
      </c>
    </row>
    <row r="34" spans="1:13" x14ac:dyDescent="0.25">
      <c r="B34" s="47" t="s">
        <v>101</v>
      </c>
      <c r="C34" s="13">
        <v>11092</v>
      </c>
      <c r="E34" s="13">
        <v>0</v>
      </c>
      <c r="G34" s="16">
        <v>0</v>
      </c>
      <c r="H34" s="14"/>
      <c r="I34" s="16">
        <f t="shared" si="7"/>
        <v>0</v>
      </c>
      <c r="J34" s="14"/>
      <c r="K34" s="40">
        <v>0</v>
      </c>
      <c r="M34" s="16">
        <v>0</v>
      </c>
    </row>
    <row r="35" spans="1:13" x14ac:dyDescent="0.25">
      <c r="B35" s="8" t="s">
        <v>27</v>
      </c>
      <c r="C35" s="30">
        <f>SUM(C22:C34)</f>
        <v>409987</v>
      </c>
      <c r="E35" s="30">
        <f>SUM(E22:E34)</f>
        <v>309606</v>
      </c>
      <c r="G35" s="21">
        <f>SUM(G22:G34)</f>
        <v>565159</v>
      </c>
      <c r="I35" s="59">
        <f>SUM(I22:I34)</f>
        <v>-255588</v>
      </c>
      <c r="K35" s="55">
        <f t="shared" ref="K35:K37" si="13">+E35/G35</f>
        <v>0.54782105566752015</v>
      </c>
      <c r="M35" s="21" t="s">
        <v>95</v>
      </c>
    </row>
    <row r="36" spans="1:13" x14ac:dyDescent="0.25">
      <c r="G36" s="10"/>
      <c r="M36" s="10"/>
    </row>
    <row r="37" spans="1:13" x14ac:dyDescent="0.25">
      <c r="A37" s="1" t="s">
        <v>28</v>
      </c>
      <c r="C37" s="31">
        <f>+SUM(C14,C19,C35)</f>
        <v>1370515</v>
      </c>
      <c r="E37" s="31">
        <f>+SUM(E14,E19,E35)</f>
        <v>1549519</v>
      </c>
      <c r="G37" s="31">
        <f>+SUM(G14,G19,G35)</f>
        <v>2452209</v>
      </c>
      <c r="I37" s="18">
        <f>SUM(I14,I19,I35)</f>
        <v>-902725</v>
      </c>
      <c r="K37" s="41">
        <f t="shared" si="13"/>
        <v>0.63188700473736126</v>
      </c>
      <c r="M37" s="31">
        <f>+SUM(M14,M19,M35)</f>
        <v>1764090</v>
      </c>
    </row>
  </sheetData>
  <mergeCells count="3">
    <mergeCell ref="A7:B7"/>
    <mergeCell ref="A1:K1"/>
    <mergeCell ref="A3:K3"/>
  </mergeCells>
  <phoneticPr fontId="0" type="noConversion"/>
  <printOptions horizontalCentered="1"/>
  <pageMargins left="0.5" right="0.5" top="1" bottom="1" header="0.5" footer="0.5"/>
  <pageSetup scale="84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9"/>
  <sheetViews>
    <sheetView zoomScale="98" zoomScaleNormal="98" workbookViewId="0">
      <selection sqref="A1:K1"/>
    </sheetView>
  </sheetViews>
  <sheetFormatPr defaultColWidth="8.88671875" defaultRowHeight="13.2" x14ac:dyDescent="0.25"/>
  <cols>
    <col min="1" max="1" width="2.6640625" customWidth="1"/>
    <col min="2" max="2" width="33.44140625" customWidth="1"/>
    <col min="3" max="3" width="12.6640625" bestFit="1" customWidth="1"/>
    <col min="4" max="4" width="0.88671875" customWidth="1"/>
    <col min="5" max="5" width="13" customWidth="1"/>
    <col min="6" max="6" width="0.88671875" customWidth="1"/>
    <col min="7" max="7" width="11.6640625" customWidth="1"/>
    <col min="8" max="8" width="0.88671875" customWidth="1"/>
    <col min="9" max="9" width="11.5546875" bestFit="1" customWidth="1"/>
    <col min="10" max="10" width="0.88671875" customWidth="1"/>
    <col min="11" max="11" width="7.5546875" bestFit="1" customWidth="1"/>
    <col min="12" max="12" width="0.88671875" customWidth="1"/>
    <col min="13" max="13" width="11.44140625" bestFit="1" customWidth="1"/>
    <col min="14" max="14" width="9.77734375" bestFit="1" customWidth="1"/>
    <col min="15" max="17" width="9.88671875" bestFit="1" customWidth="1"/>
    <col min="18" max="18" width="11.44140625" bestFit="1" customWidth="1"/>
    <col min="19" max="19" width="1.33203125" customWidth="1"/>
    <col min="20" max="20" width="11.44140625" bestFit="1" customWidth="1"/>
    <col min="21" max="23" width="9.88671875" bestFit="1" customWidth="1"/>
    <col min="24" max="24" width="11.44140625" bestFit="1" customWidth="1"/>
    <col min="25" max="25" width="0.88671875" customWidth="1"/>
    <col min="26" max="26" width="11.44140625" bestFit="1" customWidth="1"/>
    <col min="27" max="29" width="9.6640625" bestFit="1" customWidth="1"/>
    <col min="30" max="30" width="11.33203125" bestFit="1" customWidth="1"/>
    <col min="31" max="31" width="11.44140625" bestFit="1" customWidth="1"/>
  </cols>
  <sheetData>
    <row r="1" spans="1:30" ht="15.6" x14ac:dyDescent="0.3">
      <c r="A1" s="93" t="s">
        <v>70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74"/>
      <c r="M1" s="63"/>
    </row>
    <row r="2" spans="1:30" ht="15.6" x14ac:dyDescent="0.3">
      <c r="B2" s="32"/>
      <c r="C2" s="63"/>
      <c r="D2" s="61"/>
      <c r="E2" s="61"/>
    </row>
    <row r="3" spans="1:30" x14ac:dyDescent="0.25">
      <c r="A3" s="94" t="s">
        <v>86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75"/>
      <c r="M3" s="64"/>
    </row>
    <row r="5" spans="1:30" x14ac:dyDescent="0.25">
      <c r="D5" s="87"/>
      <c r="G5" s="73" t="s">
        <v>32</v>
      </c>
      <c r="M5" s="75" t="s">
        <v>32</v>
      </c>
    </row>
    <row r="6" spans="1:30" x14ac:dyDescent="0.25">
      <c r="A6" s="36" t="s">
        <v>1</v>
      </c>
      <c r="C6" s="91" t="s">
        <v>31</v>
      </c>
      <c r="E6" s="91" t="s">
        <v>31</v>
      </c>
      <c r="G6" s="73" t="s">
        <v>33</v>
      </c>
      <c r="I6" s="33" t="s">
        <v>1</v>
      </c>
      <c r="K6" s="2" t="s">
        <v>35</v>
      </c>
      <c r="L6" s="2"/>
      <c r="M6" s="75" t="s">
        <v>33</v>
      </c>
    </row>
    <row r="7" spans="1:30" x14ac:dyDescent="0.25">
      <c r="A7" s="95" t="s">
        <v>17</v>
      </c>
      <c r="B7" s="95"/>
      <c r="C7" s="46" t="s">
        <v>98</v>
      </c>
      <c r="E7" s="46" t="s">
        <v>99</v>
      </c>
      <c r="G7" s="46" t="s">
        <v>88</v>
      </c>
      <c r="I7" s="34" t="s">
        <v>34</v>
      </c>
      <c r="K7" s="34" t="s">
        <v>33</v>
      </c>
      <c r="L7" s="2"/>
      <c r="M7" s="46" t="s">
        <v>82</v>
      </c>
    </row>
    <row r="9" spans="1:30" x14ac:dyDescent="0.25">
      <c r="A9" s="43" t="s">
        <v>72</v>
      </c>
    </row>
    <row r="10" spans="1:30" x14ac:dyDescent="0.25">
      <c r="A10" s="1"/>
      <c r="B10" s="15" t="s">
        <v>19</v>
      </c>
      <c r="C10" s="60">
        <v>329316</v>
      </c>
      <c r="E10" s="60">
        <v>307474</v>
      </c>
      <c r="G10" s="79">
        <v>491692</v>
      </c>
      <c r="I10" s="20">
        <f>+G10-E10</f>
        <v>184218</v>
      </c>
      <c r="K10" s="55">
        <f>+E10/G10</f>
        <v>0.62533862661991657</v>
      </c>
      <c r="L10" s="55"/>
      <c r="M10" s="67">
        <v>514311</v>
      </c>
      <c r="N10" s="49">
        <f>SUM(C10)</f>
        <v>329316</v>
      </c>
      <c r="T10" s="49">
        <f>SUM(E10)</f>
        <v>307474</v>
      </c>
      <c r="Z10" s="49">
        <f>SUM(G10)</f>
        <v>491692</v>
      </c>
    </row>
    <row r="11" spans="1:30" x14ac:dyDescent="0.25">
      <c r="A11" s="1"/>
      <c r="B11" t="s">
        <v>20</v>
      </c>
      <c r="C11" s="44">
        <v>136871</v>
      </c>
      <c r="E11" s="44">
        <v>113280</v>
      </c>
      <c r="G11" s="80">
        <v>161120</v>
      </c>
      <c r="I11" s="21">
        <f>+G11-E11</f>
        <v>47840</v>
      </c>
      <c r="K11" s="55">
        <f t="shared" ref="K11:K15" si="0">+E11/G11</f>
        <v>0.70307845084409137</v>
      </c>
      <c r="L11" s="55"/>
      <c r="M11" s="21">
        <v>172790</v>
      </c>
      <c r="O11" s="66">
        <f>SUM(C11)</f>
        <v>136871</v>
      </c>
      <c r="U11" s="66">
        <f>SUM(E11)</f>
        <v>113280</v>
      </c>
      <c r="AA11" s="66">
        <f>SUM(G11)</f>
        <v>161120</v>
      </c>
    </row>
    <row r="12" spans="1:30" x14ac:dyDescent="0.25">
      <c r="A12" s="1"/>
      <c r="B12" s="4" t="s">
        <v>21</v>
      </c>
      <c r="C12" s="13">
        <v>21428</v>
      </c>
      <c r="E12" s="13">
        <v>15457</v>
      </c>
      <c r="G12" s="81">
        <v>40000</v>
      </c>
      <c r="I12" s="21">
        <f t="shared" ref="I12:I13" si="1">+G12-E12</f>
        <v>24543</v>
      </c>
      <c r="K12" s="55">
        <f t="shared" si="0"/>
        <v>0.38642500000000002</v>
      </c>
      <c r="L12" s="55"/>
      <c r="M12" s="21">
        <v>40000</v>
      </c>
      <c r="P12" s="66">
        <f>SUM(C12)</f>
        <v>21428</v>
      </c>
      <c r="V12" s="66">
        <f>SUM(E12)</f>
        <v>15457</v>
      </c>
      <c r="AB12" s="66">
        <f>SUM(G12)</f>
        <v>40000</v>
      </c>
    </row>
    <row r="13" spans="1:30" x14ac:dyDescent="0.25">
      <c r="A13" s="1"/>
      <c r="B13" s="4" t="s">
        <v>22</v>
      </c>
      <c r="C13" s="13">
        <v>46781</v>
      </c>
      <c r="E13" s="13">
        <v>20875</v>
      </c>
      <c r="G13" s="81">
        <v>35000</v>
      </c>
      <c r="I13" s="21">
        <f t="shared" si="1"/>
        <v>14125</v>
      </c>
      <c r="K13" s="55">
        <f t="shared" si="0"/>
        <v>0.59642857142857142</v>
      </c>
      <c r="L13" s="55"/>
      <c r="M13" s="21">
        <v>35000</v>
      </c>
      <c r="Q13" s="66">
        <f>SUM(C13)</f>
        <v>46781</v>
      </c>
      <c r="W13" s="66">
        <f>SUM(E13)</f>
        <v>20875</v>
      </c>
      <c r="AC13" s="66">
        <f>SUM(G13)</f>
        <v>35000</v>
      </c>
    </row>
    <row r="14" spans="1:30" x14ac:dyDescent="0.25">
      <c r="B14" t="s">
        <v>23</v>
      </c>
      <c r="C14" s="16">
        <v>0</v>
      </c>
      <c r="E14" s="16">
        <v>0</v>
      </c>
      <c r="G14" s="82">
        <v>0</v>
      </c>
      <c r="I14" s="16">
        <f t="shared" ref="I14" si="2">+G14-E14</f>
        <v>0</v>
      </c>
      <c r="K14" s="40">
        <v>0</v>
      </c>
      <c r="L14" s="55"/>
      <c r="M14" s="16">
        <v>0</v>
      </c>
      <c r="R14" s="66">
        <f>SUM(C14)</f>
        <v>0</v>
      </c>
      <c r="X14" s="66">
        <f>SUM(E14)</f>
        <v>0</v>
      </c>
      <c r="AD14" s="66">
        <f>SUM(G14)</f>
        <v>0</v>
      </c>
    </row>
    <row r="15" spans="1:30" x14ac:dyDescent="0.25">
      <c r="B15" s="26" t="s">
        <v>41</v>
      </c>
      <c r="C15" s="27">
        <f>SUM(C10:C14)</f>
        <v>534396</v>
      </c>
      <c r="E15" s="27">
        <f>SUM(E10:E14)</f>
        <v>457086</v>
      </c>
      <c r="G15" s="83">
        <f>SUM(G10:G14)</f>
        <v>727812</v>
      </c>
      <c r="I15" s="56">
        <f>+SUM(I10:I14)</f>
        <v>270726</v>
      </c>
      <c r="K15" s="65">
        <f t="shared" si="0"/>
        <v>0.6280275675586553</v>
      </c>
      <c r="L15" s="65"/>
      <c r="M15" s="56">
        <f>+SUM(M10:M14)</f>
        <v>762101</v>
      </c>
    </row>
    <row r="16" spans="1:30" x14ac:dyDescent="0.25">
      <c r="B16" s="26"/>
      <c r="C16" s="27"/>
      <c r="E16" s="27"/>
      <c r="G16" s="83"/>
      <c r="I16" s="56"/>
      <c r="K16" s="48"/>
      <c r="L16" s="48"/>
      <c r="M16" s="56"/>
    </row>
    <row r="17" spans="1:30" x14ac:dyDescent="0.25">
      <c r="A17" s="1" t="s">
        <v>58</v>
      </c>
      <c r="C17" s="13"/>
      <c r="E17" s="13"/>
      <c r="G17" s="81"/>
      <c r="I17" s="13"/>
      <c r="K17" s="13"/>
      <c r="L17" s="13"/>
      <c r="M17" s="13"/>
    </row>
    <row r="18" spans="1:30" x14ac:dyDescent="0.25">
      <c r="A18" s="7"/>
      <c r="B18" s="15" t="s">
        <v>19</v>
      </c>
      <c r="C18" s="44">
        <v>36965</v>
      </c>
      <c r="E18" s="44">
        <v>39122</v>
      </c>
      <c r="G18" s="81">
        <v>55128</v>
      </c>
      <c r="I18" s="21">
        <f t="shared" ref="I18:I21" si="3">+G18-E18</f>
        <v>16006</v>
      </c>
      <c r="K18" s="55">
        <f>+E18/G18</f>
        <v>0.70965752430706719</v>
      </c>
      <c r="L18" s="55"/>
      <c r="M18" s="59">
        <v>55128</v>
      </c>
      <c r="N18" s="49">
        <f>SUM(C18)</f>
        <v>36965</v>
      </c>
      <c r="T18" s="49">
        <f>SUM(E18)</f>
        <v>39122</v>
      </c>
      <c r="Z18" s="49">
        <f>SUM(G18)</f>
        <v>55128</v>
      </c>
    </row>
    <row r="19" spans="1:30" x14ac:dyDescent="0.25">
      <c r="A19" s="7"/>
      <c r="B19" t="s">
        <v>20</v>
      </c>
      <c r="C19" s="13">
        <v>12747</v>
      </c>
      <c r="E19" s="13">
        <v>12856</v>
      </c>
      <c r="G19" s="81">
        <v>19305</v>
      </c>
      <c r="I19" s="21">
        <f t="shared" si="3"/>
        <v>6449</v>
      </c>
      <c r="K19" s="55">
        <f t="shared" ref="K19:K23" si="4">+E19/G19</f>
        <v>0.66594146594146597</v>
      </c>
      <c r="L19" s="55"/>
      <c r="M19" s="21">
        <v>19305</v>
      </c>
      <c r="O19" s="66">
        <f>SUM(C19)</f>
        <v>12747</v>
      </c>
      <c r="U19" s="66">
        <f>SUM(E19)</f>
        <v>12856</v>
      </c>
      <c r="AA19" s="66">
        <f>SUM(G19)</f>
        <v>19305</v>
      </c>
    </row>
    <row r="20" spans="1:30" x14ac:dyDescent="0.25">
      <c r="A20" s="7"/>
      <c r="B20" s="4" t="s">
        <v>21</v>
      </c>
      <c r="C20" s="13">
        <v>39755</v>
      </c>
      <c r="E20" s="13">
        <f>35186+10742</f>
        <v>45928</v>
      </c>
      <c r="G20" s="81">
        <v>65000</v>
      </c>
      <c r="I20" s="21">
        <f t="shared" si="3"/>
        <v>19072</v>
      </c>
      <c r="K20" s="55">
        <f t="shared" si="4"/>
        <v>0.70658461538461537</v>
      </c>
      <c r="L20" s="55"/>
      <c r="M20" s="21">
        <v>65000</v>
      </c>
      <c r="P20" s="66">
        <f>SUM(C20)</f>
        <v>39755</v>
      </c>
      <c r="V20" s="66">
        <f>SUM(E20)</f>
        <v>45928</v>
      </c>
      <c r="AB20" s="66">
        <f>SUM(G20)</f>
        <v>65000</v>
      </c>
    </row>
    <row r="21" spans="1:30" x14ac:dyDescent="0.25">
      <c r="A21" s="7"/>
      <c r="B21" s="4" t="s">
        <v>22</v>
      </c>
      <c r="C21" s="13">
        <v>0</v>
      </c>
      <c r="E21" s="13">
        <v>0</v>
      </c>
      <c r="G21" s="81">
        <v>0</v>
      </c>
      <c r="I21" s="21">
        <f t="shared" si="3"/>
        <v>0</v>
      </c>
      <c r="K21" s="55">
        <v>0</v>
      </c>
      <c r="L21" s="55"/>
      <c r="M21" s="21">
        <v>0</v>
      </c>
      <c r="Q21" s="66">
        <f>SUM(C21)</f>
        <v>0</v>
      </c>
      <c r="W21" s="66">
        <f>SUM(E21)</f>
        <v>0</v>
      </c>
      <c r="AC21" s="66">
        <f>SUM(G21)</f>
        <v>0</v>
      </c>
    </row>
    <row r="22" spans="1:30" x14ac:dyDescent="0.25">
      <c r="B22" t="s">
        <v>23</v>
      </c>
      <c r="C22" s="16">
        <v>0</v>
      </c>
      <c r="E22" s="16">
        <v>0</v>
      </c>
      <c r="G22" s="82">
        <v>0</v>
      </c>
      <c r="I22" s="16">
        <f t="shared" ref="I22" si="5">+G22-E22</f>
        <v>0</v>
      </c>
      <c r="K22" s="40">
        <v>0</v>
      </c>
      <c r="L22" s="55"/>
      <c r="M22" s="69">
        <v>0</v>
      </c>
      <c r="R22" s="66">
        <f>SUM(C22)</f>
        <v>0</v>
      </c>
      <c r="X22" s="66">
        <f>SUM(E22)</f>
        <v>0</v>
      </c>
      <c r="AD22" s="66">
        <f>SUM(G22)</f>
        <v>0</v>
      </c>
    </row>
    <row r="23" spans="1:30" x14ac:dyDescent="0.25">
      <c r="B23" s="26" t="s">
        <v>15</v>
      </c>
      <c r="C23" s="19">
        <f>SUM(C18:C22)</f>
        <v>89467</v>
      </c>
      <c r="E23" s="19">
        <f>SUM(E18:E22)</f>
        <v>97906</v>
      </c>
      <c r="G23" s="83">
        <f>SUM(G18:G22)</f>
        <v>139433</v>
      </c>
      <c r="I23" s="56">
        <f>+SUM(I18:I22)</f>
        <v>41527</v>
      </c>
      <c r="K23" s="65">
        <f t="shared" si="4"/>
        <v>0.70217236952514828</v>
      </c>
      <c r="L23" s="65"/>
      <c r="M23" s="68">
        <f>SUM(M18:M22)</f>
        <v>139433</v>
      </c>
    </row>
    <row r="24" spans="1:30" x14ac:dyDescent="0.25">
      <c r="C24" s="10"/>
      <c r="E24" s="10"/>
      <c r="G24" s="81"/>
      <c r="I24" s="57" t="s">
        <v>1</v>
      </c>
      <c r="K24" s="10"/>
      <c r="L24" s="10"/>
      <c r="M24" s="10"/>
    </row>
    <row r="25" spans="1:30" x14ac:dyDescent="0.25">
      <c r="A25" s="43" t="s">
        <v>91</v>
      </c>
      <c r="G25" s="81"/>
      <c r="M25" s="10"/>
    </row>
    <row r="26" spans="1:30" x14ac:dyDescent="0.25">
      <c r="A26" s="1"/>
      <c r="B26" s="15" t="s">
        <v>19</v>
      </c>
      <c r="C26" s="44">
        <v>51825</v>
      </c>
      <c r="E26" s="44">
        <v>55475</v>
      </c>
      <c r="G26" s="81">
        <v>112195</v>
      </c>
      <c r="I26" s="21">
        <f t="shared" ref="I26:I30" si="6">+G26-E26</f>
        <v>56720</v>
      </c>
      <c r="K26" s="55">
        <f>+E26/G26</f>
        <v>0.49445162440393958</v>
      </c>
      <c r="L26" s="55"/>
      <c r="M26" s="21">
        <v>56534</v>
      </c>
      <c r="N26" s="49">
        <f>SUM(C26)</f>
        <v>51825</v>
      </c>
      <c r="T26" s="49">
        <f>SUM(E26)</f>
        <v>55475</v>
      </c>
      <c r="Z26" s="49">
        <f>SUM(G26)</f>
        <v>112195</v>
      </c>
    </row>
    <row r="27" spans="1:30" x14ac:dyDescent="0.25">
      <c r="A27" s="1"/>
      <c r="B27" t="s">
        <v>20</v>
      </c>
      <c r="C27" s="13">
        <v>18094</v>
      </c>
      <c r="E27" s="13">
        <v>15188</v>
      </c>
      <c r="G27" s="81">
        <v>38422</v>
      </c>
      <c r="I27" s="21">
        <f t="shared" si="6"/>
        <v>23234</v>
      </c>
      <c r="K27" s="55">
        <f t="shared" ref="K27:K31" si="7">+E27/G27</f>
        <v>0.3952943626047577</v>
      </c>
      <c r="L27" s="55"/>
      <c r="M27" s="21">
        <v>19606</v>
      </c>
      <c r="O27" s="66">
        <f>SUM(C27)</f>
        <v>18094</v>
      </c>
      <c r="U27" s="66">
        <f>SUM(E27)</f>
        <v>15188</v>
      </c>
      <c r="AA27" s="66">
        <f>SUM(G27)</f>
        <v>38422</v>
      </c>
    </row>
    <row r="28" spans="1:30" x14ac:dyDescent="0.25">
      <c r="A28" s="1"/>
      <c r="B28" s="4" t="s">
        <v>21</v>
      </c>
      <c r="C28" s="13">
        <v>5550</v>
      </c>
      <c r="E28" s="13">
        <v>4925</v>
      </c>
      <c r="G28" s="81">
        <v>0</v>
      </c>
      <c r="I28" s="21">
        <f t="shared" si="6"/>
        <v>-4925</v>
      </c>
      <c r="K28" s="78" t="s">
        <v>78</v>
      </c>
      <c r="L28" s="55"/>
      <c r="M28" s="21">
        <v>0</v>
      </c>
      <c r="P28" s="66">
        <f>SUM(C28)</f>
        <v>5550</v>
      </c>
      <c r="V28" s="66">
        <f>SUM(E28)</f>
        <v>4925</v>
      </c>
      <c r="AB28" s="66">
        <f>SUM(G28)</f>
        <v>0</v>
      </c>
    </row>
    <row r="29" spans="1:30" x14ac:dyDescent="0.25">
      <c r="A29" s="1"/>
      <c r="B29" s="4" t="s">
        <v>22</v>
      </c>
      <c r="C29" s="13">
        <v>0</v>
      </c>
      <c r="E29" s="13">
        <v>0</v>
      </c>
      <c r="G29" s="81">
        <v>0</v>
      </c>
      <c r="I29" s="21">
        <f t="shared" si="6"/>
        <v>0</v>
      </c>
      <c r="K29" s="55">
        <v>0</v>
      </c>
      <c r="L29" s="55"/>
      <c r="M29" s="21">
        <v>0</v>
      </c>
      <c r="Q29" s="66">
        <f>SUM(C29)</f>
        <v>0</v>
      </c>
      <c r="W29" s="66">
        <f>SUM(E29)</f>
        <v>0</v>
      </c>
      <c r="AC29" s="66">
        <f>SUM(G29)</f>
        <v>0</v>
      </c>
    </row>
    <row r="30" spans="1:30" x14ac:dyDescent="0.25">
      <c r="B30" t="s">
        <v>23</v>
      </c>
      <c r="C30" s="16">
        <v>0</v>
      </c>
      <c r="E30" s="16">
        <v>0</v>
      </c>
      <c r="G30" s="82">
        <v>0</v>
      </c>
      <c r="I30" s="16">
        <f t="shared" si="6"/>
        <v>0</v>
      </c>
      <c r="K30" s="40">
        <v>0</v>
      </c>
      <c r="L30" s="55"/>
      <c r="M30" s="69">
        <v>0</v>
      </c>
      <c r="R30" s="66">
        <f>SUM(C30)</f>
        <v>0</v>
      </c>
      <c r="X30" s="66">
        <f>SUM(E30)</f>
        <v>0</v>
      </c>
      <c r="AD30" s="66">
        <f>SUM(G30)</f>
        <v>0</v>
      </c>
    </row>
    <row r="31" spans="1:30" x14ac:dyDescent="0.25">
      <c r="B31" s="26" t="s">
        <v>92</v>
      </c>
      <c r="C31" s="19">
        <f>SUM(C26:C30)</f>
        <v>75469</v>
      </c>
      <c r="E31" s="19">
        <f>SUM(E26:E30)</f>
        <v>75588</v>
      </c>
      <c r="G31" s="83">
        <f>SUM(G26:G30)</f>
        <v>150617</v>
      </c>
      <c r="I31" s="56">
        <f>+SUM(I26:I30)</f>
        <v>75029</v>
      </c>
      <c r="K31" s="65">
        <f t="shared" si="7"/>
        <v>0.50185570021976267</v>
      </c>
      <c r="L31" s="65"/>
      <c r="M31" s="68">
        <f>SUM(M26:M30)</f>
        <v>76140</v>
      </c>
    </row>
    <row r="32" spans="1:30" x14ac:dyDescent="0.25">
      <c r="C32" s="10"/>
      <c r="E32" s="10"/>
      <c r="G32" s="81"/>
      <c r="I32" s="10"/>
      <c r="K32" s="10"/>
      <c r="L32" s="10"/>
      <c r="M32" s="10"/>
    </row>
    <row r="33" spans="1:30" x14ac:dyDescent="0.25">
      <c r="A33" s="62" t="s">
        <v>60</v>
      </c>
      <c r="B33" s="15"/>
      <c r="G33" s="81"/>
      <c r="M33" s="10"/>
    </row>
    <row r="34" spans="1:30" x14ac:dyDescent="0.25">
      <c r="A34" s="1"/>
      <c r="B34" s="15" t="s">
        <v>19</v>
      </c>
      <c r="C34" s="44">
        <v>0</v>
      </c>
      <c r="E34" s="44">
        <v>0</v>
      </c>
      <c r="G34" s="81">
        <v>0</v>
      </c>
      <c r="I34" s="21">
        <f t="shared" ref="I34:I38" si="8">+G34-E34</f>
        <v>0</v>
      </c>
      <c r="K34" s="55">
        <v>0</v>
      </c>
      <c r="L34" s="55"/>
      <c r="M34" s="21">
        <v>0</v>
      </c>
      <c r="N34" s="49">
        <f>SUM(C34)</f>
        <v>0</v>
      </c>
      <c r="T34" s="49">
        <f>SUM(E34)</f>
        <v>0</v>
      </c>
      <c r="Z34" s="49">
        <f>SUM(G34)</f>
        <v>0</v>
      </c>
    </row>
    <row r="35" spans="1:30" x14ac:dyDescent="0.25">
      <c r="A35" s="1"/>
      <c r="B35" t="s">
        <v>20</v>
      </c>
      <c r="C35" s="13">
        <v>0</v>
      </c>
      <c r="E35" s="13">
        <v>0</v>
      </c>
      <c r="G35" s="81">
        <v>0</v>
      </c>
      <c r="I35" s="21">
        <f t="shared" si="8"/>
        <v>0</v>
      </c>
      <c r="K35" s="55">
        <v>0</v>
      </c>
      <c r="L35" s="55"/>
      <c r="M35" s="21">
        <v>0</v>
      </c>
      <c r="O35" s="66">
        <f>SUM(C35)</f>
        <v>0</v>
      </c>
      <c r="U35" s="66">
        <f>SUM(E35)</f>
        <v>0</v>
      </c>
      <c r="AA35" s="66">
        <f>SUM(G35)</f>
        <v>0</v>
      </c>
    </row>
    <row r="36" spans="1:30" x14ac:dyDescent="0.25">
      <c r="A36" s="1"/>
      <c r="B36" s="4" t="s">
        <v>21</v>
      </c>
      <c r="C36" s="13">
        <v>26455</v>
      </c>
      <c r="E36" s="13">
        <v>17012</v>
      </c>
      <c r="G36" s="80">
        <v>65000</v>
      </c>
      <c r="I36" s="21">
        <f t="shared" si="8"/>
        <v>47988</v>
      </c>
      <c r="K36" s="55">
        <f t="shared" ref="K36:K39" si="9">+E36/G36</f>
        <v>0.26172307692307695</v>
      </c>
      <c r="L36" s="55"/>
      <c r="M36" s="21">
        <v>52500</v>
      </c>
      <c r="P36" s="66">
        <f>SUM(C36)</f>
        <v>26455</v>
      </c>
      <c r="V36" s="66">
        <f>SUM(E36)</f>
        <v>17012</v>
      </c>
      <c r="AB36" s="66">
        <f>SUM(G36)</f>
        <v>65000</v>
      </c>
    </row>
    <row r="37" spans="1:30" x14ac:dyDescent="0.25">
      <c r="A37" s="1"/>
      <c r="B37" s="4" t="s">
        <v>22</v>
      </c>
      <c r="C37" s="13">
        <v>2086</v>
      </c>
      <c r="E37" s="13">
        <v>2079</v>
      </c>
      <c r="G37" s="81">
        <v>2500</v>
      </c>
      <c r="I37" s="21">
        <f t="shared" si="8"/>
        <v>421</v>
      </c>
      <c r="K37" s="55">
        <f t="shared" si="9"/>
        <v>0.83160000000000001</v>
      </c>
      <c r="L37" s="55"/>
      <c r="M37" s="21">
        <v>7500</v>
      </c>
      <c r="Q37" s="66">
        <f>SUM(C37)</f>
        <v>2086</v>
      </c>
      <c r="W37" s="66">
        <f>SUM(E37)</f>
        <v>2079</v>
      </c>
      <c r="AC37" s="66">
        <f>SUM(G37)</f>
        <v>2500</v>
      </c>
    </row>
    <row r="38" spans="1:30" x14ac:dyDescent="0.25">
      <c r="B38" t="s">
        <v>23</v>
      </c>
      <c r="C38" s="16">
        <v>0</v>
      </c>
      <c r="E38" s="16">
        <v>0</v>
      </c>
      <c r="G38" s="82">
        <v>0</v>
      </c>
      <c r="I38" s="16">
        <f t="shared" si="8"/>
        <v>0</v>
      </c>
      <c r="K38" s="40">
        <v>0</v>
      </c>
      <c r="L38" s="55"/>
      <c r="M38" s="69">
        <v>0</v>
      </c>
      <c r="R38" s="66">
        <f>SUM(C38)</f>
        <v>0</v>
      </c>
      <c r="X38" s="66">
        <f>SUM(E38)</f>
        <v>0</v>
      </c>
      <c r="AD38" s="66">
        <f>SUM(G38)</f>
        <v>0</v>
      </c>
    </row>
    <row r="39" spans="1:30" x14ac:dyDescent="0.25">
      <c r="B39" s="26" t="s">
        <v>69</v>
      </c>
      <c r="C39" s="19">
        <f>SUM(C34:C38)</f>
        <v>28541</v>
      </c>
      <c r="E39" s="19">
        <f>SUM(E34:E38)</f>
        <v>19091</v>
      </c>
      <c r="G39" s="83">
        <f>SUM(G34:G38)</f>
        <v>67500</v>
      </c>
      <c r="I39" s="56">
        <f>+SUM(I34:I38)</f>
        <v>48409</v>
      </c>
      <c r="K39" s="65">
        <f t="shared" si="9"/>
        <v>0.28282962962962965</v>
      </c>
      <c r="L39" s="65"/>
      <c r="M39" s="68">
        <f>SUM(M34:M38)</f>
        <v>60000</v>
      </c>
    </row>
    <row r="40" spans="1:30" x14ac:dyDescent="0.25">
      <c r="C40" s="10"/>
      <c r="E40" s="10"/>
      <c r="G40" s="81"/>
      <c r="I40" s="10"/>
      <c r="K40" s="10"/>
      <c r="L40" s="10"/>
      <c r="M40" s="10"/>
    </row>
    <row r="41" spans="1:30" x14ac:dyDescent="0.25">
      <c r="A41" s="1" t="s">
        <v>47</v>
      </c>
      <c r="C41" s="21"/>
      <c r="E41" s="21"/>
      <c r="G41" s="81"/>
      <c r="I41" s="21"/>
      <c r="K41" s="21"/>
      <c r="L41" s="21"/>
      <c r="M41" s="21"/>
    </row>
    <row r="42" spans="1:30" x14ac:dyDescent="0.25">
      <c r="A42" s="7"/>
      <c r="B42" s="15" t="s">
        <v>19</v>
      </c>
      <c r="C42" s="44">
        <v>109826</v>
      </c>
      <c r="E42" s="44">
        <f>85167+30750</f>
        <v>115917</v>
      </c>
      <c r="G42" s="81">
        <v>168625</v>
      </c>
      <c r="I42" s="21">
        <f t="shared" ref="I42:I46" si="10">+G42-E42</f>
        <v>52708</v>
      </c>
      <c r="K42" s="55">
        <f>+E42/G42</f>
        <v>0.68742475908080058</v>
      </c>
      <c r="L42" s="55"/>
      <c r="M42" s="21">
        <v>261869</v>
      </c>
      <c r="N42" s="49">
        <f>SUM(C42)</f>
        <v>109826</v>
      </c>
      <c r="T42" s="49">
        <f>SUM(E42)</f>
        <v>115917</v>
      </c>
      <c r="Z42" s="49">
        <f>SUM(G42)</f>
        <v>168625</v>
      </c>
    </row>
    <row r="43" spans="1:30" x14ac:dyDescent="0.25">
      <c r="A43" s="7"/>
      <c r="B43" t="s">
        <v>20</v>
      </c>
      <c r="C43" s="13">
        <v>37305</v>
      </c>
      <c r="E43" s="13">
        <v>33837</v>
      </c>
      <c r="G43" s="81">
        <v>51101</v>
      </c>
      <c r="I43" s="21">
        <f t="shared" si="10"/>
        <v>17264</v>
      </c>
      <c r="K43" s="55">
        <f t="shared" ref="K43:K47" si="11">+E43/G43</f>
        <v>0.6621592532435765</v>
      </c>
      <c r="L43" s="55"/>
      <c r="M43" s="21">
        <v>78562</v>
      </c>
      <c r="O43" s="66">
        <f>SUM(C43)</f>
        <v>37305</v>
      </c>
      <c r="U43" s="66">
        <f>SUM(E43)</f>
        <v>33837</v>
      </c>
      <c r="AA43" s="66">
        <f>SUM(G43)</f>
        <v>51101</v>
      </c>
    </row>
    <row r="44" spans="1:30" x14ac:dyDescent="0.25">
      <c r="A44" s="7"/>
      <c r="B44" s="4" t="s">
        <v>21</v>
      </c>
      <c r="C44" s="13">
        <v>146006</v>
      </c>
      <c r="E44" s="13">
        <v>116336</v>
      </c>
      <c r="G44" s="81">
        <v>175000</v>
      </c>
      <c r="I44" s="21">
        <f t="shared" si="10"/>
        <v>58664</v>
      </c>
      <c r="K44" s="55">
        <f t="shared" si="11"/>
        <v>0.66477714285714284</v>
      </c>
      <c r="L44" s="55"/>
      <c r="M44" s="21">
        <v>175000</v>
      </c>
      <c r="P44" s="66">
        <f>SUM(C44)</f>
        <v>146006</v>
      </c>
      <c r="V44" s="66">
        <f>SUM(E44)</f>
        <v>116336</v>
      </c>
      <c r="AB44" s="66">
        <f>SUM(G44)</f>
        <v>175000</v>
      </c>
    </row>
    <row r="45" spans="1:30" x14ac:dyDescent="0.25">
      <c r="A45" s="7"/>
      <c r="B45" s="4" t="s">
        <v>22</v>
      </c>
      <c r="C45" s="13">
        <v>4637</v>
      </c>
      <c r="E45" s="13">
        <v>7750</v>
      </c>
      <c r="G45" s="81">
        <v>15000</v>
      </c>
      <c r="I45" s="21">
        <f t="shared" si="10"/>
        <v>7250</v>
      </c>
      <c r="K45" s="55">
        <f t="shared" si="11"/>
        <v>0.51666666666666672</v>
      </c>
      <c r="L45" s="55"/>
      <c r="M45" s="21">
        <v>15000</v>
      </c>
      <c r="Q45" s="66">
        <f>SUM(C45)</f>
        <v>4637</v>
      </c>
      <c r="W45" s="66">
        <f>SUM(E45)</f>
        <v>7750</v>
      </c>
      <c r="AC45" s="66">
        <f>SUM(G45)</f>
        <v>15000</v>
      </c>
    </row>
    <row r="46" spans="1:30" x14ac:dyDescent="0.25">
      <c r="A46" s="1"/>
      <c r="B46" t="s">
        <v>23</v>
      </c>
      <c r="C46" s="16">
        <v>0</v>
      </c>
      <c r="E46" s="16">
        <v>0</v>
      </c>
      <c r="G46" s="82">
        <v>0</v>
      </c>
      <c r="I46" s="16">
        <f t="shared" si="10"/>
        <v>0</v>
      </c>
      <c r="K46" s="40">
        <v>0</v>
      </c>
      <c r="L46" s="55"/>
      <c r="M46" s="16">
        <v>0</v>
      </c>
      <c r="R46" s="66">
        <f>SUM(C46)</f>
        <v>0</v>
      </c>
      <c r="X46" s="66">
        <f>SUM(E46)</f>
        <v>0</v>
      </c>
      <c r="AD46" s="66">
        <f>SUM(G46)</f>
        <v>0</v>
      </c>
    </row>
    <row r="47" spans="1:30" x14ac:dyDescent="0.25">
      <c r="A47" s="1"/>
      <c r="B47" s="26" t="s">
        <v>2</v>
      </c>
      <c r="C47" s="19">
        <f>SUM(C42:C46)</f>
        <v>297774</v>
      </c>
      <c r="E47" s="19">
        <f>SUM(E42:E46)</f>
        <v>273840</v>
      </c>
      <c r="G47" s="83">
        <f>SUM(G42:G46)</f>
        <v>409726</v>
      </c>
      <c r="I47" s="56">
        <f>+SUM(I42:I46)</f>
        <v>135886</v>
      </c>
      <c r="K47" s="65">
        <f t="shared" si="11"/>
        <v>0.66834909183210245</v>
      </c>
      <c r="L47" s="65"/>
      <c r="M47" s="22">
        <f>SUM(M42:M46)</f>
        <v>530431</v>
      </c>
    </row>
    <row r="48" spans="1:30" x14ac:dyDescent="0.25">
      <c r="G48" s="81"/>
      <c r="M48" s="10"/>
    </row>
    <row r="49" spans="1:30" x14ac:dyDescent="0.25">
      <c r="A49" s="1" t="s">
        <v>57</v>
      </c>
      <c r="C49" s="21"/>
      <c r="E49" s="21"/>
      <c r="G49" s="81"/>
      <c r="I49" s="21"/>
      <c r="K49" s="21"/>
      <c r="L49" s="21"/>
      <c r="M49" s="21"/>
    </row>
    <row r="50" spans="1:30" x14ac:dyDescent="0.25">
      <c r="A50" s="7"/>
      <c r="B50" s="15" t="s">
        <v>19</v>
      </c>
      <c r="C50" s="44">
        <v>0</v>
      </c>
      <c r="E50" s="44">
        <v>0</v>
      </c>
      <c r="G50" s="81">
        <v>0</v>
      </c>
      <c r="I50" s="21">
        <f t="shared" ref="I50:I54" si="12">+G50-E50</f>
        <v>0</v>
      </c>
      <c r="K50" s="55">
        <v>0</v>
      </c>
      <c r="L50" s="55"/>
      <c r="M50" s="21">
        <v>0</v>
      </c>
      <c r="N50" s="49">
        <f>SUM(C50)</f>
        <v>0</v>
      </c>
      <c r="T50" s="49">
        <f>SUM(E50)</f>
        <v>0</v>
      </c>
      <c r="Z50" s="49">
        <f>SUM(G50)</f>
        <v>0</v>
      </c>
    </row>
    <row r="51" spans="1:30" x14ac:dyDescent="0.25">
      <c r="A51" s="7"/>
      <c r="B51" t="s">
        <v>20</v>
      </c>
      <c r="C51" s="13">
        <v>0</v>
      </c>
      <c r="E51" s="13">
        <v>0</v>
      </c>
      <c r="G51" s="81">
        <v>0</v>
      </c>
      <c r="I51" s="21">
        <f t="shared" si="12"/>
        <v>0</v>
      </c>
      <c r="K51" s="55">
        <v>0</v>
      </c>
      <c r="L51" s="55"/>
      <c r="M51" s="21">
        <v>0</v>
      </c>
      <c r="O51" s="66">
        <f>SUM(C51)</f>
        <v>0</v>
      </c>
      <c r="U51" s="66">
        <f>SUM(E51)</f>
        <v>0</v>
      </c>
      <c r="AA51" s="66">
        <f>SUM(G51)</f>
        <v>0</v>
      </c>
    </row>
    <row r="52" spans="1:30" x14ac:dyDescent="0.25">
      <c r="A52" s="7"/>
      <c r="B52" s="4" t="s">
        <v>21</v>
      </c>
      <c r="C52" s="13">
        <v>10959</v>
      </c>
      <c r="E52" s="13">
        <v>13750</v>
      </c>
      <c r="G52" s="80">
        <v>20000</v>
      </c>
      <c r="I52" s="21">
        <f t="shared" si="12"/>
        <v>6250</v>
      </c>
      <c r="K52" s="55">
        <f t="shared" ref="K52:K55" si="13">+E52/G52</f>
        <v>0.6875</v>
      </c>
      <c r="L52" s="55"/>
      <c r="M52" s="21">
        <v>10000</v>
      </c>
      <c r="P52" s="66">
        <f>SUM(C52)</f>
        <v>10959</v>
      </c>
      <c r="V52" s="66">
        <f>SUM(E52)</f>
        <v>13750</v>
      </c>
      <c r="AB52" s="66">
        <f>SUM(G52)</f>
        <v>20000</v>
      </c>
    </row>
    <row r="53" spans="1:30" x14ac:dyDescent="0.25">
      <c r="A53" s="7"/>
      <c r="B53" s="4" t="s">
        <v>22</v>
      </c>
      <c r="C53" s="13">
        <v>0</v>
      </c>
      <c r="E53" s="13">
        <v>0</v>
      </c>
      <c r="G53" s="81">
        <v>2000</v>
      </c>
      <c r="I53" s="21">
        <f t="shared" si="12"/>
        <v>2000</v>
      </c>
      <c r="K53" s="55">
        <f t="shared" si="13"/>
        <v>0</v>
      </c>
      <c r="L53" s="55"/>
      <c r="M53" s="21">
        <v>1000</v>
      </c>
      <c r="Q53" s="66">
        <f>SUM(C53)</f>
        <v>0</v>
      </c>
      <c r="W53" s="66">
        <f>SUM(E53)</f>
        <v>0</v>
      </c>
      <c r="AC53" s="66">
        <f>SUM(G53)</f>
        <v>2000</v>
      </c>
    </row>
    <row r="54" spans="1:30" x14ac:dyDescent="0.25">
      <c r="A54" s="1"/>
      <c r="B54" t="s">
        <v>23</v>
      </c>
      <c r="C54" s="16">
        <v>0</v>
      </c>
      <c r="E54" s="16">
        <v>0</v>
      </c>
      <c r="G54" s="82">
        <v>0</v>
      </c>
      <c r="I54" s="16">
        <f t="shared" si="12"/>
        <v>0</v>
      </c>
      <c r="K54" s="40">
        <v>0</v>
      </c>
      <c r="L54" s="55"/>
      <c r="M54" s="16">
        <v>0</v>
      </c>
      <c r="R54" s="66">
        <f>SUM(C54)</f>
        <v>0</v>
      </c>
      <c r="X54" s="66">
        <f>SUM(E54)</f>
        <v>0</v>
      </c>
      <c r="AD54" s="66">
        <f>SUM(G54)</f>
        <v>0</v>
      </c>
    </row>
    <row r="55" spans="1:30" x14ac:dyDescent="0.25">
      <c r="A55" s="1"/>
      <c r="B55" s="26" t="s">
        <v>42</v>
      </c>
      <c r="C55" s="19">
        <f>SUM(C50:C54)</f>
        <v>10959</v>
      </c>
      <c r="E55" s="19">
        <f>SUM(E50:E54)</f>
        <v>13750</v>
      </c>
      <c r="G55" s="83">
        <f>SUM(G50:G54)</f>
        <v>22000</v>
      </c>
      <c r="I55" s="56">
        <f>+SUM(I50:I54)</f>
        <v>8250</v>
      </c>
      <c r="K55" s="65">
        <f t="shared" si="13"/>
        <v>0.625</v>
      </c>
      <c r="L55" s="65"/>
      <c r="M55" s="22">
        <f>SUM(M50:M54)</f>
        <v>11000</v>
      </c>
    </row>
    <row r="56" spans="1:30" x14ac:dyDescent="0.25">
      <c r="A56" s="1"/>
      <c r="B56" s="26"/>
      <c r="C56" s="19"/>
      <c r="E56" s="19"/>
      <c r="G56" s="83"/>
      <c r="I56" s="56"/>
      <c r="K56" s="48"/>
      <c r="L56" s="48"/>
      <c r="M56" s="68"/>
    </row>
    <row r="57" spans="1:30" x14ac:dyDescent="0.25">
      <c r="A57" s="29" t="s">
        <v>76</v>
      </c>
      <c r="C57" s="13"/>
      <c r="E57" s="13"/>
      <c r="G57" s="83"/>
      <c r="I57" s="19"/>
      <c r="K57" s="48"/>
      <c r="L57" s="48"/>
      <c r="M57" s="56"/>
    </row>
    <row r="58" spans="1:30" x14ac:dyDescent="0.25">
      <c r="A58" s="25"/>
      <c r="B58" s="15" t="s">
        <v>19</v>
      </c>
      <c r="C58" s="44">
        <v>0</v>
      </c>
      <c r="E58" s="44">
        <v>0</v>
      </c>
      <c r="G58" s="81">
        <v>0</v>
      </c>
      <c r="I58" s="21">
        <f t="shared" ref="I58:I62" si="14">+G58-E58</f>
        <v>0</v>
      </c>
      <c r="K58" s="55">
        <v>0</v>
      </c>
      <c r="L58" s="55"/>
      <c r="M58" s="21">
        <v>0</v>
      </c>
      <c r="N58" s="49">
        <f>SUM(C58)</f>
        <v>0</v>
      </c>
      <c r="T58" s="49">
        <f>SUM(E58)</f>
        <v>0</v>
      </c>
      <c r="Z58" s="49">
        <f>SUM(G58)</f>
        <v>0</v>
      </c>
    </row>
    <row r="59" spans="1:30" x14ac:dyDescent="0.25">
      <c r="A59" s="25"/>
      <c r="B59" t="s">
        <v>20</v>
      </c>
      <c r="C59" s="13">
        <v>0</v>
      </c>
      <c r="E59" s="13">
        <v>0</v>
      </c>
      <c r="G59" s="81">
        <v>0</v>
      </c>
      <c r="I59" s="21">
        <f t="shared" si="14"/>
        <v>0</v>
      </c>
      <c r="K59" s="55">
        <v>0</v>
      </c>
      <c r="L59" s="55"/>
      <c r="M59" s="21">
        <v>0</v>
      </c>
      <c r="O59" s="66">
        <f>SUM(C59)</f>
        <v>0</v>
      </c>
      <c r="U59" s="66">
        <f>SUM(E59)</f>
        <v>0</v>
      </c>
      <c r="AA59" s="66">
        <f>SUM(G59)</f>
        <v>0</v>
      </c>
    </row>
    <row r="60" spans="1:30" x14ac:dyDescent="0.25">
      <c r="A60" s="25"/>
      <c r="B60" s="4" t="s">
        <v>21</v>
      </c>
      <c r="C60" s="13">
        <v>0</v>
      </c>
      <c r="E60" s="13">
        <v>8500</v>
      </c>
      <c r="G60" s="81">
        <v>5250</v>
      </c>
      <c r="I60" s="21">
        <f t="shared" si="14"/>
        <v>-3250</v>
      </c>
      <c r="K60" s="55">
        <f t="shared" ref="K60" si="15">+E60/G60</f>
        <v>1.6190476190476191</v>
      </c>
      <c r="L60" s="55"/>
      <c r="M60" s="21">
        <v>0</v>
      </c>
      <c r="P60" s="66">
        <f>SUM(C60)</f>
        <v>0</v>
      </c>
      <c r="V60" s="66">
        <f>SUM(E60)</f>
        <v>8500</v>
      </c>
      <c r="AB60" s="66">
        <f>SUM(G60)</f>
        <v>5250</v>
      </c>
    </row>
    <row r="61" spans="1:30" x14ac:dyDescent="0.25">
      <c r="B61" s="4" t="s">
        <v>22</v>
      </c>
      <c r="C61" s="13">
        <v>1040</v>
      </c>
      <c r="E61" s="13">
        <v>5795</v>
      </c>
      <c r="G61" s="81">
        <v>0</v>
      </c>
      <c r="I61" s="21">
        <f t="shared" si="14"/>
        <v>-5795</v>
      </c>
      <c r="K61" s="78" t="s">
        <v>78</v>
      </c>
      <c r="L61" s="55"/>
      <c r="M61" s="21">
        <v>3500</v>
      </c>
      <c r="Q61" s="66">
        <f>SUM(C61)</f>
        <v>1040</v>
      </c>
      <c r="W61" s="66">
        <f>SUM(E61)</f>
        <v>5795</v>
      </c>
      <c r="AC61" s="66">
        <f>SUM(G61)</f>
        <v>0</v>
      </c>
    </row>
    <row r="62" spans="1:30" x14ac:dyDescent="0.25">
      <c r="B62" t="s">
        <v>23</v>
      </c>
      <c r="C62" s="16">
        <v>0</v>
      </c>
      <c r="E62" s="16">
        <v>0</v>
      </c>
      <c r="G62" s="82">
        <v>0</v>
      </c>
      <c r="I62" s="16">
        <f t="shared" si="14"/>
        <v>0</v>
      </c>
      <c r="K62" s="40">
        <v>0</v>
      </c>
      <c r="L62" s="55"/>
      <c r="M62" s="16">
        <v>0</v>
      </c>
      <c r="R62" s="66">
        <f>SUM(C62)</f>
        <v>0</v>
      </c>
      <c r="X62" s="66">
        <f>SUM(E62)</f>
        <v>0</v>
      </c>
      <c r="AD62" s="66">
        <f>SUM(G62)</f>
        <v>0</v>
      </c>
    </row>
    <row r="63" spans="1:30" x14ac:dyDescent="0.25">
      <c r="B63" s="26" t="s">
        <v>61</v>
      </c>
      <c r="C63" s="19">
        <f>SUM(C58:C62)</f>
        <v>1040</v>
      </c>
      <c r="E63" s="19">
        <f>SUM(E58:E62)</f>
        <v>14295</v>
      </c>
      <c r="G63" s="83">
        <f>SUM(G58:G62)</f>
        <v>5250</v>
      </c>
      <c r="I63" s="56">
        <f>+SUM(I58:I62)</f>
        <v>-9045</v>
      </c>
      <c r="K63" s="65">
        <f t="shared" ref="K63" si="16">+E63/G63</f>
        <v>2.7228571428571429</v>
      </c>
      <c r="L63" s="65"/>
      <c r="M63" s="22">
        <f>SUM(M58:M62)</f>
        <v>3500</v>
      </c>
    </row>
    <row r="64" spans="1:30" x14ac:dyDescent="0.25">
      <c r="B64" s="26"/>
      <c r="C64" s="19"/>
      <c r="E64" s="19"/>
      <c r="G64" s="83"/>
      <c r="I64" s="56"/>
      <c r="K64" s="65"/>
      <c r="L64" s="65"/>
      <c r="M64" s="68"/>
    </row>
    <row r="65" spans="1:30" x14ac:dyDescent="0.25">
      <c r="A65" s="29" t="s">
        <v>43</v>
      </c>
      <c r="C65" s="10"/>
      <c r="E65" s="10"/>
      <c r="G65" s="84"/>
      <c r="I65" s="10"/>
      <c r="K65" s="10"/>
      <c r="L65" s="10"/>
    </row>
    <row r="66" spans="1:30" x14ac:dyDescent="0.25">
      <c r="A66" s="25"/>
      <c r="B66" s="15" t="s">
        <v>19</v>
      </c>
      <c r="C66" s="44">
        <v>190499</v>
      </c>
      <c r="E66" s="44">
        <v>159996</v>
      </c>
      <c r="G66" s="81">
        <v>257587</v>
      </c>
      <c r="I66" s="21">
        <f t="shared" ref="I66:I70" si="17">+G66-E66</f>
        <v>97591</v>
      </c>
      <c r="K66" s="55">
        <f>+E66/G66</f>
        <v>0.62113383051163296</v>
      </c>
      <c r="L66" s="55"/>
      <c r="M66" s="21">
        <v>315837</v>
      </c>
      <c r="N66" s="49">
        <f>SUM(C66)</f>
        <v>190499</v>
      </c>
      <c r="T66" s="49">
        <f>SUM(E66)</f>
        <v>159996</v>
      </c>
      <c r="Z66" s="49">
        <f>SUM(G66)</f>
        <v>257587</v>
      </c>
    </row>
    <row r="67" spans="1:30" x14ac:dyDescent="0.25">
      <c r="A67" s="25"/>
      <c r="B67" t="s">
        <v>20</v>
      </c>
      <c r="C67" s="13">
        <v>58652</v>
      </c>
      <c r="E67" s="13">
        <v>42924</v>
      </c>
      <c r="G67" s="81">
        <v>65786</v>
      </c>
      <c r="I67" s="21">
        <f t="shared" si="17"/>
        <v>22862</v>
      </c>
      <c r="K67" s="55">
        <f t="shared" ref="K67:K71" si="18">+E67/G67</f>
        <v>0.65247925090444781</v>
      </c>
      <c r="L67" s="55"/>
      <c r="M67" s="21">
        <v>92387</v>
      </c>
      <c r="O67" s="66">
        <f>SUM(C67)</f>
        <v>58652</v>
      </c>
      <c r="U67" s="66">
        <f>SUM(E67)</f>
        <v>42924</v>
      </c>
      <c r="AA67" s="66">
        <f>SUM(G67)</f>
        <v>65786</v>
      </c>
    </row>
    <row r="68" spans="1:30" x14ac:dyDescent="0.25">
      <c r="A68" s="25"/>
      <c r="B68" s="4" t="s">
        <v>21</v>
      </c>
      <c r="C68" s="13">
        <v>520</v>
      </c>
      <c r="E68" s="13">
        <v>16548</v>
      </c>
      <c r="G68" s="81">
        <v>1000</v>
      </c>
      <c r="I68" s="21">
        <f t="shared" si="17"/>
        <v>-15548</v>
      </c>
      <c r="K68" s="55">
        <f t="shared" si="18"/>
        <v>16.547999999999998</v>
      </c>
      <c r="L68" s="55"/>
      <c r="M68" s="21">
        <v>1000</v>
      </c>
      <c r="P68" s="66">
        <f>SUM(C68)</f>
        <v>520</v>
      </c>
      <c r="V68" s="66">
        <f>SUM(E68)</f>
        <v>16548</v>
      </c>
      <c r="AB68" s="66">
        <f>SUM(G68)</f>
        <v>1000</v>
      </c>
    </row>
    <row r="69" spans="1:30" x14ac:dyDescent="0.25">
      <c r="A69" s="25"/>
      <c r="B69" s="4" t="s">
        <v>22</v>
      </c>
      <c r="C69" s="13">
        <v>0</v>
      </c>
      <c r="E69" s="13">
        <v>0</v>
      </c>
      <c r="G69" s="81">
        <v>0</v>
      </c>
      <c r="I69" s="21">
        <f t="shared" si="17"/>
        <v>0</v>
      </c>
      <c r="K69" s="55">
        <v>0</v>
      </c>
      <c r="L69" s="55"/>
      <c r="M69" s="21">
        <v>0</v>
      </c>
      <c r="Q69" s="66">
        <f>SUM(C69)</f>
        <v>0</v>
      </c>
      <c r="W69" s="66">
        <f>SUM(E69)</f>
        <v>0</v>
      </c>
      <c r="AC69" s="66">
        <f>SUM(G69)</f>
        <v>0</v>
      </c>
    </row>
    <row r="70" spans="1:30" x14ac:dyDescent="0.25">
      <c r="B70" t="s">
        <v>23</v>
      </c>
      <c r="C70" s="16">
        <v>0</v>
      </c>
      <c r="E70" s="16">
        <v>0</v>
      </c>
      <c r="G70" s="82">
        <v>0</v>
      </c>
      <c r="I70" s="16">
        <f t="shared" si="17"/>
        <v>0</v>
      </c>
      <c r="K70" s="40">
        <v>0</v>
      </c>
      <c r="L70" s="55"/>
      <c r="M70" s="16">
        <v>0</v>
      </c>
      <c r="R70" s="66">
        <f>SUM(C70)</f>
        <v>0</v>
      </c>
      <c r="X70" s="66">
        <f>SUM(E70)</f>
        <v>0</v>
      </c>
      <c r="AD70" s="66">
        <f>SUM(G70)</f>
        <v>0</v>
      </c>
    </row>
    <row r="71" spans="1:30" x14ac:dyDescent="0.25">
      <c r="B71" s="26" t="s">
        <v>49</v>
      </c>
      <c r="C71" s="19">
        <f>SUM(C66:C70)</f>
        <v>249671</v>
      </c>
      <c r="E71" s="19">
        <f>SUM(E66:E70)</f>
        <v>219468</v>
      </c>
      <c r="G71" s="85">
        <f>SUM(G66:G70)</f>
        <v>324373</v>
      </c>
      <c r="I71" s="56">
        <f>+SUM(I66:I70)</f>
        <v>104905</v>
      </c>
      <c r="K71" s="65">
        <f t="shared" si="18"/>
        <v>0.67659145489914385</v>
      </c>
      <c r="L71" s="65"/>
      <c r="M71" s="22">
        <f>SUM(M66:M70)</f>
        <v>409224</v>
      </c>
    </row>
    <row r="72" spans="1:30" x14ac:dyDescent="0.25">
      <c r="B72" s="26"/>
      <c r="C72" s="19"/>
      <c r="E72" s="19"/>
      <c r="G72" s="83"/>
      <c r="I72" s="56"/>
      <c r="K72" s="48"/>
      <c r="L72" s="48"/>
      <c r="M72" s="56"/>
    </row>
    <row r="73" spans="1:30" x14ac:dyDescent="0.25">
      <c r="A73" s="29" t="s">
        <v>44</v>
      </c>
      <c r="C73" s="10"/>
      <c r="E73" s="10"/>
      <c r="G73" s="81"/>
      <c r="M73" s="10"/>
    </row>
    <row r="74" spans="1:30" x14ac:dyDescent="0.25">
      <c r="A74" s="25"/>
      <c r="B74" s="15" t="s">
        <v>19</v>
      </c>
      <c r="C74" s="44">
        <v>91666</v>
      </c>
      <c r="E74" s="44">
        <v>104316</v>
      </c>
      <c r="G74" s="81">
        <v>142525</v>
      </c>
      <c r="I74" s="21">
        <f t="shared" ref="I74:I78" si="19">+G74-E74</f>
        <v>38209</v>
      </c>
      <c r="K74" s="55">
        <f>+E74/G74</f>
        <v>0.73191369935099104</v>
      </c>
      <c r="L74" s="55"/>
      <c r="M74" s="21">
        <v>142525</v>
      </c>
      <c r="N74" s="49">
        <f>SUM(C74)</f>
        <v>91666</v>
      </c>
      <c r="T74" s="49">
        <f>SUM(E74)</f>
        <v>104316</v>
      </c>
      <c r="Z74" s="49">
        <f>SUM(G74)</f>
        <v>142525</v>
      </c>
    </row>
    <row r="75" spans="1:30" x14ac:dyDescent="0.25">
      <c r="A75" s="25"/>
      <c r="B75" t="s">
        <v>20</v>
      </c>
      <c r="C75" s="13">
        <v>29577</v>
      </c>
      <c r="E75" s="13">
        <v>31881</v>
      </c>
      <c r="G75" s="81">
        <v>45515</v>
      </c>
      <c r="I75" s="21">
        <f t="shared" si="19"/>
        <v>13634</v>
      </c>
      <c r="K75" s="55">
        <f t="shared" ref="K75" si="20">+E75/G75</f>
        <v>0.70045040096671429</v>
      </c>
      <c r="L75" s="55"/>
      <c r="M75" s="21">
        <v>45515</v>
      </c>
      <c r="O75" s="66">
        <f>SUM(C75)</f>
        <v>29577</v>
      </c>
      <c r="U75" s="66">
        <f>SUM(E75)</f>
        <v>31881</v>
      </c>
      <c r="AA75" s="66">
        <f>SUM(G75)</f>
        <v>45515</v>
      </c>
    </row>
    <row r="76" spans="1:30" x14ac:dyDescent="0.25">
      <c r="A76" s="25"/>
      <c r="B76" s="4" t="s">
        <v>21</v>
      </c>
      <c r="C76" s="13">
        <v>55932</v>
      </c>
      <c r="E76" s="13">
        <v>79271</v>
      </c>
      <c r="G76" s="81">
        <v>60000</v>
      </c>
      <c r="I76" s="21">
        <f t="shared" si="19"/>
        <v>-19271</v>
      </c>
      <c r="K76" s="55">
        <f t="shared" ref="K76:K77" si="21">+E76/G76</f>
        <v>1.3211833333333334</v>
      </c>
      <c r="L76" s="55"/>
      <c r="M76" s="21">
        <v>60000</v>
      </c>
      <c r="P76" s="66">
        <f>SUM(C76)</f>
        <v>55932</v>
      </c>
      <c r="V76" s="66">
        <f>SUM(E76)</f>
        <v>79271</v>
      </c>
      <c r="AB76" s="66">
        <f>SUM(G76)</f>
        <v>60000</v>
      </c>
    </row>
    <row r="77" spans="1:30" x14ac:dyDescent="0.25">
      <c r="A77" s="25"/>
      <c r="B77" s="4" t="s">
        <v>22</v>
      </c>
      <c r="C77" s="13">
        <v>0</v>
      </c>
      <c r="E77" s="13">
        <v>702</v>
      </c>
      <c r="G77" s="81">
        <v>1500</v>
      </c>
      <c r="I77" s="21">
        <f t="shared" si="19"/>
        <v>798</v>
      </c>
      <c r="K77" s="55">
        <f t="shared" si="21"/>
        <v>0.46800000000000003</v>
      </c>
      <c r="L77" s="55"/>
      <c r="M77" s="21">
        <v>1500</v>
      </c>
      <c r="Q77" s="66">
        <f>SUM(C77)</f>
        <v>0</v>
      </c>
      <c r="W77" s="66">
        <f>SUM(E77)</f>
        <v>702</v>
      </c>
      <c r="AC77" s="66">
        <f>SUM(G77)</f>
        <v>1500</v>
      </c>
    </row>
    <row r="78" spans="1:30" x14ac:dyDescent="0.25">
      <c r="A78" s="25"/>
      <c r="B78" t="s">
        <v>23</v>
      </c>
      <c r="C78" s="16">
        <v>0</v>
      </c>
      <c r="E78" s="16">
        <v>0</v>
      </c>
      <c r="G78" s="82">
        <v>0</v>
      </c>
      <c r="I78" s="16">
        <f t="shared" si="19"/>
        <v>0</v>
      </c>
      <c r="K78" s="40">
        <v>0</v>
      </c>
      <c r="L78" s="55"/>
      <c r="M78" s="16">
        <v>0</v>
      </c>
      <c r="R78" s="66">
        <f>SUM(C78)</f>
        <v>0</v>
      </c>
      <c r="X78" s="66">
        <f>SUM(E78)</f>
        <v>0</v>
      </c>
      <c r="AD78" s="66">
        <f>SUM(G78)</f>
        <v>0</v>
      </c>
    </row>
    <row r="79" spans="1:30" x14ac:dyDescent="0.25">
      <c r="A79" s="25"/>
      <c r="B79" s="26" t="s">
        <v>45</v>
      </c>
      <c r="C79" s="19">
        <f>SUM(C74:C78)</f>
        <v>177175</v>
      </c>
      <c r="E79" s="19">
        <f>SUM(E74:E78)</f>
        <v>216170</v>
      </c>
      <c r="G79" s="83">
        <f>SUM(G74:G78)</f>
        <v>249540</v>
      </c>
      <c r="I79" s="56">
        <f>+SUM(I74:I78)</f>
        <v>33370</v>
      </c>
      <c r="K79" s="65">
        <f t="shared" ref="K79" si="22">+E79/G79</f>
        <v>0.86627394405706504</v>
      </c>
      <c r="L79" s="65"/>
      <c r="M79" s="22">
        <f>SUM(M74:M78)</f>
        <v>249540</v>
      </c>
    </row>
    <row r="80" spans="1:30" x14ac:dyDescent="0.25">
      <c r="B80" s="1"/>
      <c r="C80" s="19"/>
      <c r="E80" s="19"/>
      <c r="G80" s="83"/>
      <c r="I80" s="19"/>
      <c r="K80" s="19"/>
      <c r="L80" s="19"/>
      <c r="M80" s="19"/>
    </row>
    <row r="81" spans="1:30" x14ac:dyDescent="0.25">
      <c r="A81" s="29" t="s">
        <v>46</v>
      </c>
      <c r="C81" s="13"/>
      <c r="E81" s="13"/>
      <c r="G81" s="81"/>
      <c r="I81" s="13"/>
      <c r="K81" s="13"/>
      <c r="L81" s="13"/>
      <c r="M81" s="13"/>
    </row>
    <row r="82" spans="1:30" x14ac:dyDescent="0.25">
      <c r="A82" s="25"/>
      <c r="B82" s="15" t="s">
        <v>19</v>
      </c>
      <c r="C82" s="44">
        <v>0</v>
      </c>
      <c r="E82" s="44">
        <v>0</v>
      </c>
      <c r="G82" s="81">
        <v>0</v>
      </c>
      <c r="I82" s="21">
        <f t="shared" ref="I82:I86" si="23">+G82-E82</f>
        <v>0</v>
      </c>
      <c r="K82" s="55">
        <v>0</v>
      </c>
      <c r="L82" s="55"/>
      <c r="M82" s="21">
        <v>0</v>
      </c>
      <c r="N82" s="49">
        <f>SUM(C82)</f>
        <v>0</v>
      </c>
      <c r="T82" s="49">
        <f>SUM(E82)</f>
        <v>0</v>
      </c>
      <c r="Z82" s="49">
        <f>SUM(G82)</f>
        <v>0</v>
      </c>
    </row>
    <row r="83" spans="1:30" x14ac:dyDescent="0.25">
      <c r="A83" s="25"/>
      <c r="B83" t="s">
        <v>20</v>
      </c>
      <c r="C83" s="13">
        <v>0</v>
      </c>
      <c r="E83" s="13">
        <v>0</v>
      </c>
      <c r="G83" s="81">
        <v>0</v>
      </c>
      <c r="I83" s="21">
        <f t="shared" si="23"/>
        <v>0</v>
      </c>
      <c r="K83" s="55">
        <v>0</v>
      </c>
      <c r="L83" s="55"/>
      <c r="M83" s="21">
        <v>0</v>
      </c>
      <c r="O83" s="66">
        <f>SUM(C83)</f>
        <v>0</v>
      </c>
      <c r="U83" s="66">
        <f>SUM(E83)</f>
        <v>0</v>
      </c>
      <c r="AA83" s="66">
        <f>SUM(G83)</f>
        <v>0</v>
      </c>
    </row>
    <row r="84" spans="1:30" x14ac:dyDescent="0.25">
      <c r="A84" s="25"/>
      <c r="B84" s="4" t="s">
        <v>21</v>
      </c>
      <c r="C84" s="13">
        <v>95863</v>
      </c>
      <c r="E84" s="13">
        <v>119901</v>
      </c>
      <c r="G84" s="81">
        <v>160000</v>
      </c>
      <c r="I84" s="21">
        <f t="shared" si="23"/>
        <v>40099</v>
      </c>
      <c r="K84" s="55">
        <f t="shared" ref="K84:K85" si="24">+E84/G84</f>
        <v>0.74938125</v>
      </c>
      <c r="L84" s="55"/>
      <c r="M84" s="21">
        <v>140000</v>
      </c>
      <c r="P84" s="66">
        <f>SUM(C84)</f>
        <v>95863</v>
      </c>
      <c r="V84" s="66">
        <f>SUM(E84)</f>
        <v>119901</v>
      </c>
      <c r="AB84" s="66">
        <f>SUM(G84)</f>
        <v>160000</v>
      </c>
    </row>
    <row r="85" spans="1:30" x14ac:dyDescent="0.25">
      <c r="A85" s="25"/>
      <c r="B85" s="4" t="s">
        <v>22</v>
      </c>
      <c r="C85" s="13">
        <v>41315</v>
      </c>
      <c r="E85" s="13">
        <v>40514</v>
      </c>
      <c r="G85" s="81">
        <v>70000</v>
      </c>
      <c r="I85" s="21">
        <f t="shared" si="23"/>
        <v>29486</v>
      </c>
      <c r="K85" s="55">
        <f t="shared" si="24"/>
        <v>0.5787714285714286</v>
      </c>
      <c r="L85" s="71"/>
      <c r="M85" s="21">
        <v>60000</v>
      </c>
      <c r="Q85" s="66">
        <f>SUM(C85)</f>
        <v>41315</v>
      </c>
      <c r="W85" s="66">
        <f>SUM(E85)</f>
        <v>40514</v>
      </c>
      <c r="AC85" s="66">
        <f>SUM(G85)</f>
        <v>70000</v>
      </c>
    </row>
    <row r="86" spans="1:30" x14ac:dyDescent="0.25">
      <c r="B86" t="s">
        <v>23</v>
      </c>
      <c r="C86" s="16">
        <v>0</v>
      </c>
      <c r="E86" s="16">
        <v>0</v>
      </c>
      <c r="G86" s="82">
        <v>0</v>
      </c>
      <c r="I86" s="16">
        <f t="shared" si="23"/>
        <v>0</v>
      </c>
      <c r="K86" s="40">
        <v>0</v>
      </c>
      <c r="L86" s="55"/>
      <c r="M86" s="16">
        <v>0</v>
      </c>
      <c r="R86" s="66">
        <f>SUM(C86)</f>
        <v>0</v>
      </c>
      <c r="X86" s="66">
        <f>SUM(E86)</f>
        <v>0</v>
      </c>
      <c r="AD86" s="66">
        <f>SUM(G86)</f>
        <v>0</v>
      </c>
    </row>
    <row r="87" spans="1:30" x14ac:dyDescent="0.25">
      <c r="B87" s="26" t="s">
        <v>3</v>
      </c>
      <c r="C87" s="19">
        <f>SUM(C82:C86)</f>
        <v>137178</v>
      </c>
      <c r="E87" s="19">
        <f>SUM(E82:E86)</f>
        <v>160415</v>
      </c>
      <c r="G87" s="83">
        <f>SUM(G82:G86)</f>
        <v>230000</v>
      </c>
      <c r="I87" s="56">
        <f>+SUM(I82:I86)</f>
        <v>69585</v>
      </c>
      <c r="K87" s="65">
        <f t="shared" ref="K87" si="25">+E87/G87</f>
        <v>0.69745652173913042</v>
      </c>
      <c r="L87" s="65"/>
      <c r="M87" s="22">
        <f>SUM(M82:M86)</f>
        <v>200000</v>
      </c>
    </row>
    <row r="88" spans="1:30" x14ac:dyDescent="0.25">
      <c r="B88" s="26"/>
      <c r="C88" s="19"/>
      <c r="E88" s="19"/>
      <c r="G88" s="83"/>
      <c r="I88" s="19"/>
      <c r="K88" s="48"/>
      <c r="L88" s="48"/>
      <c r="M88" s="56"/>
    </row>
    <row r="89" spans="1:30" x14ac:dyDescent="0.25">
      <c r="A89" s="29" t="s">
        <v>52</v>
      </c>
      <c r="C89" s="13"/>
      <c r="E89" s="13"/>
      <c r="G89" s="83"/>
      <c r="I89" s="19"/>
      <c r="K89" s="48"/>
      <c r="L89" s="48"/>
      <c r="M89" s="56"/>
    </row>
    <row r="90" spans="1:30" x14ac:dyDescent="0.25">
      <c r="A90" s="25"/>
      <c r="B90" s="15" t="s">
        <v>19</v>
      </c>
      <c r="C90" s="44">
        <v>0</v>
      </c>
      <c r="E90" s="44">
        <v>0</v>
      </c>
      <c r="G90" s="81">
        <v>0</v>
      </c>
      <c r="I90" s="21">
        <f t="shared" ref="I90:I94" si="26">+G90-E90</f>
        <v>0</v>
      </c>
      <c r="K90" s="55">
        <v>0</v>
      </c>
      <c r="L90" s="55"/>
      <c r="M90" s="21">
        <v>0</v>
      </c>
      <c r="N90" s="49">
        <f>SUM(C90)</f>
        <v>0</v>
      </c>
      <c r="T90" s="49">
        <f>SUM(E90)</f>
        <v>0</v>
      </c>
      <c r="Z90" s="49">
        <f>SUM(G90)</f>
        <v>0</v>
      </c>
    </row>
    <row r="91" spans="1:30" x14ac:dyDescent="0.25">
      <c r="A91" s="25"/>
      <c r="B91" t="s">
        <v>20</v>
      </c>
      <c r="C91" s="13">
        <v>0</v>
      </c>
      <c r="E91" s="13">
        <v>0</v>
      </c>
      <c r="G91" s="81">
        <v>0</v>
      </c>
      <c r="I91" s="21">
        <f t="shared" si="26"/>
        <v>0</v>
      </c>
      <c r="K91" s="55">
        <v>0</v>
      </c>
      <c r="L91" s="55"/>
      <c r="M91" s="21">
        <v>0</v>
      </c>
      <c r="O91" s="66">
        <f>SUM(C91)</f>
        <v>0</v>
      </c>
      <c r="U91" s="66">
        <f>SUM(E91)</f>
        <v>0</v>
      </c>
      <c r="AA91" s="66">
        <f>SUM(G91)</f>
        <v>0</v>
      </c>
    </row>
    <row r="92" spans="1:30" x14ac:dyDescent="0.25">
      <c r="A92" s="25"/>
      <c r="B92" s="4" t="s">
        <v>21</v>
      </c>
      <c r="C92" s="13">
        <v>24034</v>
      </c>
      <c r="E92" s="13">
        <v>42381</v>
      </c>
      <c r="G92" s="81">
        <v>55000</v>
      </c>
      <c r="I92" s="21">
        <f t="shared" si="26"/>
        <v>12619</v>
      </c>
      <c r="K92" s="55">
        <f t="shared" ref="K92:K93" si="27">+E92/G92</f>
        <v>0.77056363636363634</v>
      </c>
      <c r="L92" s="55"/>
      <c r="M92" s="44">
        <v>55000</v>
      </c>
      <c r="P92" s="66">
        <f>SUM(C92)</f>
        <v>24034</v>
      </c>
      <c r="V92" s="66">
        <f>SUM(E92)</f>
        <v>42381</v>
      </c>
      <c r="AB92" s="66">
        <f>SUM(G92)</f>
        <v>55000</v>
      </c>
    </row>
    <row r="93" spans="1:30" x14ac:dyDescent="0.25">
      <c r="B93" s="4" t="s">
        <v>22</v>
      </c>
      <c r="C93" s="13">
        <v>20923</v>
      </c>
      <c r="E93" s="13">
        <v>26218</v>
      </c>
      <c r="G93" s="81">
        <v>45000</v>
      </c>
      <c r="I93" s="21">
        <f t="shared" si="26"/>
        <v>18782</v>
      </c>
      <c r="K93" s="55">
        <f t="shared" si="27"/>
        <v>0.58262222222222226</v>
      </c>
      <c r="L93" s="55"/>
      <c r="M93" s="44">
        <v>45000</v>
      </c>
      <c r="Q93" s="66">
        <f>SUM(C93)</f>
        <v>20923</v>
      </c>
      <c r="W93" s="66">
        <f>SUM(E93)</f>
        <v>26218</v>
      </c>
      <c r="AC93" s="66">
        <f>SUM(G93)</f>
        <v>45000</v>
      </c>
    </row>
    <row r="94" spans="1:30" x14ac:dyDescent="0.25">
      <c r="B94" t="s">
        <v>23</v>
      </c>
      <c r="C94" s="16">
        <v>0</v>
      </c>
      <c r="E94" s="16">
        <v>0</v>
      </c>
      <c r="G94" s="82">
        <v>0</v>
      </c>
      <c r="I94" s="16">
        <f t="shared" si="26"/>
        <v>0</v>
      </c>
      <c r="K94" s="40">
        <v>0</v>
      </c>
      <c r="L94" s="55"/>
      <c r="M94" s="16">
        <v>0</v>
      </c>
      <c r="R94" s="66">
        <f>SUM(C94)</f>
        <v>0</v>
      </c>
      <c r="X94" s="66">
        <f>SUM(E94)</f>
        <v>0</v>
      </c>
      <c r="AD94" s="66">
        <f>SUM(G94)</f>
        <v>0</v>
      </c>
    </row>
    <row r="95" spans="1:30" x14ac:dyDescent="0.25">
      <c r="B95" s="26" t="s">
        <v>62</v>
      </c>
      <c r="C95" s="19">
        <f>SUM(C90:C94)</f>
        <v>44957</v>
      </c>
      <c r="E95" s="19">
        <f>SUM(E90:E94)</f>
        <v>68599</v>
      </c>
      <c r="G95" s="83">
        <f>SUM(G90:G94)</f>
        <v>100000</v>
      </c>
      <c r="I95" s="56">
        <f>+SUM(I90:I94)</f>
        <v>31401</v>
      </c>
      <c r="K95" s="65">
        <f t="shared" ref="K95:K97" si="28">+E95/G95</f>
        <v>0.68598999999999999</v>
      </c>
      <c r="L95" s="65"/>
      <c r="M95" s="22">
        <f>SUM(M90:M94)</f>
        <v>100000</v>
      </c>
    </row>
    <row r="96" spans="1:30" x14ac:dyDescent="0.25">
      <c r="B96" s="1"/>
      <c r="C96" s="27"/>
      <c r="E96" s="27"/>
      <c r="G96" s="83"/>
      <c r="I96" s="27"/>
      <c r="K96" s="27"/>
      <c r="L96" s="27"/>
      <c r="M96" s="22"/>
    </row>
    <row r="97" spans="1:31" x14ac:dyDescent="0.25">
      <c r="A97" s="1" t="s">
        <v>29</v>
      </c>
      <c r="B97" s="8"/>
      <c r="C97" s="17">
        <f>SUM(C15,C23,C31,C39,C47,C55,C63,C71,C79,C87,C95)</f>
        <v>1646627</v>
      </c>
      <c r="E97" s="17">
        <f>SUM(E15,E23,E31,E39,E47,E55,E63,E71,E79,E87,E95)</f>
        <v>1616208</v>
      </c>
      <c r="G97" s="86">
        <f>SUM(G15,G23,G31,G39,G47,G55,G63,G71,G79,G87,G95)</f>
        <v>2426251</v>
      </c>
      <c r="H97" s="17">
        <v>2501109</v>
      </c>
      <c r="I97" s="17">
        <f>SUM(I15,I23,I31,I39,I47,I55,I63,I71,I79,I87,I95)</f>
        <v>810043</v>
      </c>
      <c r="J97" s="49">
        <f>SUM(I97)</f>
        <v>810043</v>
      </c>
      <c r="K97" s="41">
        <f t="shared" si="28"/>
        <v>0.66613388309783284</v>
      </c>
      <c r="L97" s="65"/>
      <c r="M97" s="17">
        <f>SUM(M15,M23,M31,M39,M47,M55,M63,M71,M79,M87,M95)</f>
        <v>2541369</v>
      </c>
      <c r="N97" s="49">
        <f>SUM(N10:N95)</f>
        <v>810097</v>
      </c>
      <c r="O97" s="49">
        <f>SUM(O10:O95)</f>
        <v>293246</v>
      </c>
      <c r="P97" s="49">
        <f>SUM(P10:P95)</f>
        <v>426502</v>
      </c>
      <c r="Q97" s="49">
        <f>SUM(Q10:Q95)</f>
        <v>116782</v>
      </c>
      <c r="R97" s="49">
        <f>SUM(R10:R95)</f>
        <v>0</v>
      </c>
      <c r="T97" s="49">
        <f>SUM(T10:T95)</f>
        <v>782300</v>
      </c>
      <c r="U97" s="49">
        <f>SUM(U10:U95)</f>
        <v>249966</v>
      </c>
      <c r="V97" s="49">
        <f>SUM(V10:V95)</f>
        <v>480009</v>
      </c>
      <c r="W97" s="49">
        <f>SUM(W10:W95)</f>
        <v>103933</v>
      </c>
      <c r="X97" s="49">
        <f>SUM(X10:X95)</f>
        <v>0</v>
      </c>
      <c r="Z97" s="49">
        <f>SUM(Z10:Z95)</f>
        <v>1227752</v>
      </c>
      <c r="AA97" s="49">
        <f t="shared" ref="AA97:AD97" si="29">SUM(AA10:AA95)</f>
        <v>381249</v>
      </c>
      <c r="AB97" s="49">
        <f t="shared" si="29"/>
        <v>646250</v>
      </c>
      <c r="AC97" s="49">
        <f t="shared" si="29"/>
        <v>171000</v>
      </c>
      <c r="AD97" s="49">
        <f t="shared" si="29"/>
        <v>0</v>
      </c>
      <c r="AE97" s="49">
        <f>SUM(Z97:AD97)</f>
        <v>2426251</v>
      </c>
    </row>
    <row r="98" spans="1:31" x14ac:dyDescent="0.25">
      <c r="G98" s="84"/>
    </row>
    <row r="99" spans="1:31" x14ac:dyDescent="0.25">
      <c r="G99" s="84"/>
      <c r="R99" s="49">
        <f>SUM(N97:R98)</f>
        <v>1646627</v>
      </c>
      <c r="X99" s="49">
        <f>SUM(T97:X98)</f>
        <v>1616208</v>
      </c>
      <c r="AD99" s="49">
        <f>SUM(Z97:AD97)</f>
        <v>2426251</v>
      </c>
    </row>
    <row r="100" spans="1:31" x14ac:dyDescent="0.25">
      <c r="G100" s="81"/>
      <c r="M100" s="10"/>
    </row>
    <row r="101" spans="1:31" x14ac:dyDescent="0.25">
      <c r="C101" s="10"/>
      <c r="E101" s="10"/>
      <c r="G101" s="81"/>
      <c r="I101" s="10"/>
      <c r="K101" s="10"/>
      <c r="L101" s="10"/>
      <c r="M101" s="10"/>
    </row>
    <row r="102" spans="1:31" x14ac:dyDescent="0.25">
      <c r="G102" s="84"/>
    </row>
    <row r="103" spans="1:31" x14ac:dyDescent="0.25">
      <c r="G103" s="84"/>
    </row>
    <row r="104" spans="1:31" x14ac:dyDescent="0.25">
      <c r="G104" s="84"/>
    </row>
    <row r="105" spans="1:31" x14ac:dyDescent="0.25">
      <c r="G105" s="84"/>
    </row>
    <row r="106" spans="1:31" x14ac:dyDescent="0.25">
      <c r="G106" s="84"/>
    </row>
    <row r="107" spans="1:31" x14ac:dyDescent="0.25">
      <c r="G107" s="84"/>
    </row>
    <row r="108" spans="1:31" x14ac:dyDescent="0.25">
      <c r="G108" s="84"/>
    </row>
    <row r="109" spans="1:31" x14ac:dyDescent="0.25">
      <c r="G109" s="84"/>
    </row>
    <row r="110" spans="1:31" x14ac:dyDescent="0.25">
      <c r="G110" s="84"/>
    </row>
    <row r="111" spans="1:31" x14ac:dyDescent="0.25">
      <c r="G111" s="84"/>
    </row>
    <row r="112" spans="1:31" x14ac:dyDescent="0.25">
      <c r="G112" s="84"/>
    </row>
    <row r="113" spans="7:7" x14ac:dyDescent="0.25">
      <c r="G113" s="84"/>
    </row>
    <row r="114" spans="7:7" x14ac:dyDescent="0.25">
      <c r="G114" s="84"/>
    </row>
    <row r="115" spans="7:7" x14ac:dyDescent="0.25">
      <c r="G115" s="84"/>
    </row>
    <row r="116" spans="7:7" x14ac:dyDescent="0.25">
      <c r="G116" s="84"/>
    </row>
    <row r="117" spans="7:7" x14ac:dyDescent="0.25">
      <c r="G117" s="84"/>
    </row>
    <row r="118" spans="7:7" x14ac:dyDescent="0.25">
      <c r="G118" s="84"/>
    </row>
    <row r="119" spans="7:7" x14ac:dyDescent="0.25">
      <c r="G119" s="84"/>
    </row>
    <row r="120" spans="7:7" x14ac:dyDescent="0.25">
      <c r="G120" s="84"/>
    </row>
    <row r="121" spans="7:7" x14ac:dyDescent="0.25">
      <c r="G121" s="84"/>
    </row>
    <row r="122" spans="7:7" x14ac:dyDescent="0.25">
      <c r="G122" s="84"/>
    </row>
    <row r="123" spans="7:7" x14ac:dyDescent="0.25">
      <c r="G123" s="84"/>
    </row>
    <row r="124" spans="7:7" x14ac:dyDescent="0.25">
      <c r="G124" s="84"/>
    </row>
    <row r="125" spans="7:7" x14ac:dyDescent="0.25">
      <c r="G125" s="84"/>
    </row>
    <row r="126" spans="7:7" x14ac:dyDescent="0.25">
      <c r="G126" s="84"/>
    </row>
    <row r="127" spans="7:7" x14ac:dyDescent="0.25">
      <c r="G127" s="84"/>
    </row>
    <row r="128" spans="7:7" x14ac:dyDescent="0.25">
      <c r="G128" s="84"/>
    </row>
    <row r="129" spans="7:7" x14ac:dyDescent="0.25">
      <c r="G129" s="84"/>
    </row>
    <row r="130" spans="7:7" x14ac:dyDescent="0.25">
      <c r="G130" s="84"/>
    </row>
    <row r="131" spans="7:7" x14ac:dyDescent="0.25">
      <c r="G131" s="84"/>
    </row>
    <row r="132" spans="7:7" x14ac:dyDescent="0.25">
      <c r="G132" s="84"/>
    </row>
    <row r="133" spans="7:7" x14ac:dyDescent="0.25">
      <c r="G133" s="84"/>
    </row>
    <row r="134" spans="7:7" x14ac:dyDescent="0.25">
      <c r="G134" s="84"/>
    </row>
    <row r="135" spans="7:7" x14ac:dyDescent="0.25">
      <c r="G135" s="84"/>
    </row>
    <row r="136" spans="7:7" x14ac:dyDescent="0.25">
      <c r="G136" s="84"/>
    </row>
    <row r="137" spans="7:7" x14ac:dyDescent="0.25">
      <c r="G137" s="84"/>
    </row>
    <row r="138" spans="7:7" x14ac:dyDescent="0.25">
      <c r="G138" s="84"/>
    </row>
    <row r="139" spans="7:7" x14ac:dyDescent="0.25">
      <c r="G139" s="84"/>
    </row>
    <row r="140" spans="7:7" x14ac:dyDescent="0.25">
      <c r="G140" s="84"/>
    </row>
    <row r="141" spans="7:7" x14ac:dyDescent="0.25">
      <c r="G141" s="84"/>
    </row>
    <row r="142" spans="7:7" x14ac:dyDescent="0.25">
      <c r="G142" s="84"/>
    </row>
    <row r="143" spans="7:7" x14ac:dyDescent="0.25">
      <c r="G143" s="84"/>
    </row>
    <row r="144" spans="7:7" x14ac:dyDescent="0.25">
      <c r="G144" s="84"/>
    </row>
    <row r="145" spans="7:7" x14ac:dyDescent="0.25">
      <c r="G145" s="84"/>
    </row>
    <row r="146" spans="7:7" x14ac:dyDescent="0.25">
      <c r="G146" s="84"/>
    </row>
    <row r="147" spans="7:7" x14ac:dyDescent="0.25">
      <c r="G147" s="84"/>
    </row>
    <row r="148" spans="7:7" x14ac:dyDescent="0.25">
      <c r="G148" s="84"/>
    </row>
    <row r="149" spans="7:7" x14ac:dyDescent="0.25">
      <c r="G149" s="84"/>
    </row>
    <row r="150" spans="7:7" x14ac:dyDescent="0.25">
      <c r="G150" s="84"/>
    </row>
    <row r="151" spans="7:7" x14ac:dyDescent="0.25">
      <c r="G151" s="84"/>
    </row>
    <row r="152" spans="7:7" x14ac:dyDescent="0.25">
      <c r="G152" s="84"/>
    </row>
    <row r="153" spans="7:7" x14ac:dyDescent="0.25">
      <c r="G153" s="84"/>
    </row>
    <row r="154" spans="7:7" x14ac:dyDescent="0.25">
      <c r="G154" s="84"/>
    </row>
    <row r="155" spans="7:7" x14ac:dyDescent="0.25">
      <c r="G155" s="84"/>
    </row>
    <row r="156" spans="7:7" x14ac:dyDescent="0.25">
      <c r="G156" s="84"/>
    </row>
    <row r="157" spans="7:7" x14ac:dyDescent="0.25">
      <c r="G157" s="84"/>
    </row>
    <row r="158" spans="7:7" x14ac:dyDescent="0.25">
      <c r="G158" s="84"/>
    </row>
    <row r="159" spans="7:7" x14ac:dyDescent="0.25">
      <c r="G159" s="84"/>
    </row>
    <row r="160" spans="7:7" x14ac:dyDescent="0.25">
      <c r="G160" s="84"/>
    </row>
    <row r="161" spans="7:7" x14ac:dyDescent="0.25">
      <c r="G161" s="84"/>
    </row>
    <row r="162" spans="7:7" x14ac:dyDescent="0.25">
      <c r="G162" s="84"/>
    </row>
    <row r="163" spans="7:7" x14ac:dyDescent="0.25">
      <c r="G163" s="84"/>
    </row>
    <row r="164" spans="7:7" x14ac:dyDescent="0.25">
      <c r="G164" s="84"/>
    </row>
    <row r="165" spans="7:7" x14ac:dyDescent="0.25">
      <c r="G165" s="84"/>
    </row>
    <row r="166" spans="7:7" x14ac:dyDescent="0.25">
      <c r="G166" s="84"/>
    </row>
    <row r="167" spans="7:7" x14ac:dyDescent="0.25">
      <c r="G167" s="84"/>
    </row>
    <row r="168" spans="7:7" x14ac:dyDescent="0.25">
      <c r="G168" s="84"/>
    </row>
    <row r="169" spans="7:7" x14ac:dyDescent="0.25">
      <c r="G169" s="84"/>
    </row>
    <row r="170" spans="7:7" x14ac:dyDescent="0.25">
      <c r="G170" s="84"/>
    </row>
    <row r="171" spans="7:7" x14ac:dyDescent="0.25">
      <c r="G171" s="84"/>
    </row>
    <row r="172" spans="7:7" x14ac:dyDescent="0.25">
      <c r="G172" s="84"/>
    </row>
    <row r="173" spans="7:7" x14ac:dyDescent="0.25">
      <c r="G173" s="84"/>
    </row>
    <row r="174" spans="7:7" x14ac:dyDescent="0.25">
      <c r="G174" s="84"/>
    </row>
    <row r="175" spans="7:7" x14ac:dyDescent="0.25">
      <c r="G175" s="84"/>
    </row>
    <row r="176" spans="7:7" x14ac:dyDescent="0.25">
      <c r="G176" s="84"/>
    </row>
    <row r="177" spans="7:7" x14ac:dyDescent="0.25">
      <c r="G177" s="84"/>
    </row>
    <row r="178" spans="7:7" x14ac:dyDescent="0.25">
      <c r="G178" s="84"/>
    </row>
    <row r="179" spans="7:7" x14ac:dyDescent="0.25">
      <c r="G179" s="84"/>
    </row>
    <row r="180" spans="7:7" x14ac:dyDescent="0.25">
      <c r="G180" s="84"/>
    </row>
    <row r="181" spans="7:7" x14ac:dyDescent="0.25">
      <c r="G181" s="84"/>
    </row>
    <row r="182" spans="7:7" x14ac:dyDescent="0.25">
      <c r="G182" s="84"/>
    </row>
    <row r="183" spans="7:7" x14ac:dyDescent="0.25">
      <c r="G183" s="84"/>
    </row>
    <row r="184" spans="7:7" x14ac:dyDescent="0.25">
      <c r="G184" s="84"/>
    </row>
    <row r="185" spans="7:7" x14ac:dyDescent="0.25">
      <c r="G185" s="84"/>
    </row>
    <row r="186" spans="7:7" x14ac:dyDescent="0.25">
      <c r="G186" s="84"/>
    </row>
    <row r="187" spans="7:7" x14ac:dyDescent="0.25">
      <c r="G187" s="84"/>
    </row>
    <row r="188" spans="7:7" x14ac:dyDescent="0.25">
      <c r="G188" s="84"/>
    </row>
    <row r="189" spans="7:7" x14ac:dyDescent="0.25">
      <c r="G189" s="84"/>
    </row>
    <row r="190" spans="7:7" x14ac:dyDescent="0.25">
      <c r="G190" s="84"/>
    </row>
    <row r="191" spans="7:7" x14ac:dyDescent="0.25">
      <c r="G191" s="84"/>
    </row>
    <row r="192" spans="7:7" x14ac:dyDescent="0.25">
      <c r="G192" s="84"/>
    </row>
    <row r="193" spans="7:7" x14ac:dyDescent="0.25">
      <c r="G193" s="84"/>
    </row>
    <row r="194" spans="7:7" x14ac:dyDescent="0.25">
      <c r="G194" s="84"/>
    </row>
    <row r="195" spans="7:7" x14ac:dyDescent="0.25">
      <c r="G195" s="84"/>
    </row>
    <row r="196" spans="7:7" x14ac:dyDescent="0.25">
      <c r="G196" s="84"/>
    </row>
    <row r="197" spans="7:7" x14ac:dyDescent="0.25">
      <c r="G197" s="84"/>
    </row>
    <row r="198" spans="7:7" x14ac:dyDescent="0.25">
      <c r="G198" s="84"/>
    </row>
    <row r="199" spans="7:7" x14ac:dyDescent="0.25">
      <c r="G199" s="84"/>
    </row>
    <row r="200" spans="7:7" x14ac:dyDescent="0.25">
      <c r="G200" s="84"/>
    </row>
    <row r="201" spans="7:7" x14ac:dyDescent="0.25">
      <c r="G201" s="84"/>
    </row>
    <row r="202" spans="7:7" x14ac:dyDescent="0.25">
      <c r="G202" s="84"/>
    </row>
    <row r="203" spans="7:7" x14ac:dyDescent="0.25">
      <c r="G203" s="84"/>
    </row>
    <row r="204" spans="7:7" x14ac:dyDescent="0.25">
      <c r="G204" s="84"/>
    </row>
    <row r="205" spans="7:7" x14ac:dyDescent="0.25">
      <c r="G205" s="84"/>
    </row>
    <row r="206" spans="7:7" x14ac:dyDescent="0.25">
      <c r="G206" s="84"/>
    </row>
    <row r="207" spans="7:7" x14ac:dyDescent="0.25">
      <c r="G207" s="84"/>
    </row>
    <row r="208" spans="7:7" x14ac:dyDescent="0.25">
      <c r="G208" s="84"/>
    </row>
    <row r="209" spans="7:7" x14ac:dyDescent="0.25">
      <c r="G209" s="84"/>
    </row>
    <row r="210" spans="7:7" x14ac:dyDescent="0.25">
      <c r="G210" s="84"/>
    </row>
    <row r="211" spans="7:7" x14ac:dyDescent="0.25">
      <c r="G211" s="84"/>
    </row>
    <row r="212" spans="7:7" x14ac:dyDescent="0.25">
      <c r="G212" s="84"/>
    </row>
    <row r="213" spans="7:7" x14ac:dyDescent="0.25">
      <c r="G213" s="84"/>
    </row>
    <row r="214" spans="7:7" x14ac:dyDescent="0.25">
      <c r="G214" s="84"/>
    </row>
    <row r="215" spans="7:7" x14ac:dyDescent="0.25">
      <c r="G215" s="84"/>
    </row>
    <row r="216" spans="7:7" x14ac:dyDescent="0.25">
      <c r="G216" s="84"/>
    </row>
    <row r="217" spans="7:7" x14ac:dyDescent="0.25">
      <c r="G217" s="84"/>
    </row>
    <row r="218" spans="7:7" x14ac:dyDescent="0.25">
      <c r="G218" s="84"/>
    </row>
    <row r="219" spans="7:7" x14ac:dyDescent="0.25">
      <c r="G219" s="84"/>
    </row>
    <row r="220" spans="7:7" x14ac:dyDescent="0.25">
      <c r="G220" s="84"/>
    </row>
    <row r="221" spans="7:7" x14ac:dyDescent="0.25">
      <c r="G221" s="84"/>
    </row>
    <row r="222" spans="7:7" x14ac:dyDescent="0.25">
      <c r="G222" s="84"/>
    </row>
    <row r="223" spans="7:7" x14ac:dyDescent="0.25">
      <c r="G223" s="84"/>
    </row>
    <row r="224" spans="7:7" x14ac:dyDescent="0.25">
      <c r="G224" s="84"/>
    </row>
    <row r="225" spans="7:7" x14ac:dyDescent="0.25">
      <c r="G225" s="84"/>
    </row>
    <row r="226" spans="7:7" x14ac:dyDescent="0.25">
      <c r="G226" s="84"/>
    </row>
    <row r="227" spans="7:7" x14ac:dyDescent="0.25">
      <c r="G227" s="84"/>
    </row>
    <row r="228" spans="7:7" x14ac:dyDescent="0.25">
      <c r="G228" s="84"/>
    </row>
    <row r="229" spans="7:7" x14ac:dyDescent="0.25">
      <c r="G229" s="84"/>
    </row>
    <row r="230" spans="7:7" x14ac:dyDescent="0.25">
      <c r="G230" s="84"/>
    </row>
    <row r="231" spans="7:7" x14ac:dyDescent="0.25">
      <c r="G231" s="84"/>
    </row>
    <row r="232" spans="7:7" x14ac:dyDescent="0.25">
      <c r="G232" s="84"/>
    </row>
    <row r="233" spans="7:7" x14ac:dyDescent="0.25">
      <c r="G233" s="84"/>
    </row>
    <row r="234" spans="7:7" x14ac:dyDescent="0.25">
      <c r="G234" s="84"/>
    </row>
    <row r="235" spans="7:7" x14ac:dyDescent="0.25">
      <c r="G235" s="84"/>
    </row>
    <row r="236" spans="7:7" x14ac:dyDescent="0.25">
      <c r="G236" s="84"/>
    </row>
    <row r="237" spans="7:7" x14ac:dyDescent="0.25">
      <c r="G237" s="84"/>
    </row>
    <row r="238" spans="7:7" x14ac:dyDescent="0.25">
      <c r="G238" s="84"/>
    </row>
    <row r="239" spans="7:7" x14ac:dyDescent="0.25">
      <c r="G239" s="84"/>
    </row>
    <row r="240" spans="7:7" x14ac:dyDescent="0.25">
      <c r="G240" s="84"/>
    </row>
    <row r="241" spans="7:7" x14ac:dyDescent="0.25">
      <c r="G241" s="84"/>
    </row>
    <row r="242" spans="7:7" x14ac:dyDescent="0.25">
      <c r="G242" s="84"/>
    </row>
    <row r="243" spans="7:7" x14ac:dyDescent="0.25">
      <c r="G243" s="84"/>
    </row>
    <row r="244" spans="7:7" x14ac:dyDescent="0.25">
      <c r="G244" s="84"/>
    </row>
    <row r="245" spans="7:7" x14ac:dyDescent="0.25">
      <c r="G245" s="84"/>
    </row>
    <row r="246" spans="7:7" x14ac:dyDescent="0.25">
      <c r="G246" s="84"/>
    </row>
    <row r="247" spans="7:7" x14ac:dyDescent="0.25">
      <c r="G247" s="84"/>
    </row>
    <row r="248" spans="7:7" x14ac:dyDescent="0.25">
      <c r="G248" s="84"/>
    </row>
    <row r="249" spans="7:7" x14ac:dyDescent="0.25">
      <c r="G249" s="84"/>
    </row>
    <row r="250" spans="7:7" x14ac:dyDescent="0.25">
      <c r="G250" s="84"/>
    </row>
    <row r="251" spans="7:7" x14ac:dyDescent="0.25">
      <c r="G251" s="84"/>
    </row>
    <row r="252" spans="7:7" x14ac:dyDescent="0.25">
      <c r="G252" s="84"/>
    </row>
    <row r="253" spans="7:7" x14ac:dyDescent="0.25">
      <c r="G253" s="84"/>
    </row>
    <row r="254" spans="7:7" x14ac:dyDescent="0.25">
      <c r="G254" s="84"/>
    </row>
    <row r="255" spans="7:7" x14ac:dyDescent="0.25">
      <c r="G255" s="84"/>
    </row>
    <row r="256" spans="7:7" x14ac:dyDescent="0.25">
      <c r="G256" s="84"/>
    </row>
    <row r="257" spans="7:7" x14ac:dyDescent="0.25">
      <c r="G257" s="84"/>
    </row>
    <row r="258" spans="7:7" x14ac:dyDescent="0.25">
      <c r="G258" s="84"/>
    </row>
    <row r="259" spans="7:7" x14ac:dyDescent="0.25">
      <c r="G259" s="84"/>
    </row>
    <row r="260" spans="7:7" x14ac:dyDescent="0.25">
      <c r="G260" s="84"/>
    </row>
    <row r="261" spans="7:7" x14ac:dyDescent="0.25">
      <c r="G261" s="84"/>
    </row>
    <row r="262" spans="7:7" x14ac:dyDescent="0.25">
      <c r="G262" s="84"/>
    </row>
    <row r="263" spans="7:7" x14ac:dyDescent="0.25">
      <c r="G263" s="84"/>
    </row>
    <row r="264" spans="7:7" x14ac:dyDescent="0.25">
      <c r="G264" s="84"/>
    </row>
    <row r="265" spans="7:7" x14ac:dyDescent="0.25">
      <c r="G265" s="84"/>
    </row>
    <row r="266" spans="7:7" x14ac:dyDescent="0.25">
      <c r="G266" s="84"/>
    </row>
    <row r="267" spans="7:7" x14ac:dyDescent="0.25">
      <c r="G267" s="84"/>
    </row>
    <row r="268" spans="7:7" x14ac:dyDescent="0.25">
      <c r="G268" s="84"/>
    </row>
    <row r="269" spans="7:7" x14ac:dyDescent="0.25">
      <c r="G269" s="84"/>
    </row>
    <row r="270" spans="7:7" x14ac:dyDescent="0.25">
      <c r="G270" s="84"/>
    </row>
    <row r="271" spans="7:7" x14ac:dyDescent="0.25">
      <c r="G271" s="84"/>
    </row>
    <row r="272" spans="7:7" x14ac:dyDescent="0.25">
      <c r="G272" s="84"/>
    </row>
    <row r="273" spans="7:7" x14ac:dyDescent="0.25">
      <c r="G273" s="84"/>
    </row>
    <row r="274" spans="7:7" x14ac:dyDescent="0.25">
      <c r="G274" s="84"/>
    </row>
    <row r="275" spans="7:7" x14ac:dyDescent="0.25">
      <c r="G275" s="84"/>
    </row>
    <row r="276" spans="7:7" x14ac:dyDescent="0.25">
      <c r="G276" s="84"/>
    </row>
    <row r="277" spans="7:7" x14ac:dyDescent="0.25">
      <c r="G277" s="84"/>
    </row>
    <row r="278" spans="7:7" x14ac:dyDescent="0.25">
      <c r="G278" s="84"/>
    </row>
    <row r="279" spans="7:7" x14ac:dyDescent="0.25">
      <c r="G279" s="84"/>
    </row>
    <row r="280" spans="7:7" x14ac:dyDescent="0.25">
      <c r="G280" s="84"/>
    </row>
    <row r="281" spans="7:7" x14ac:dyDescent="0.25">
      <c r="G281" s="84"/>
    </row>
    <row r="282" spans="7:7" x14ac:dyDescent="0.25">
      <c r="G282" s="84"/>
    </row>
    <row r="283" spans="7:7" x14ac:dyDescent="0.25">
      <c r="G283" s="84"/>
    </row>
    <row r="284" spans="7:7" x14ac:dyDescent="0.25">
      <c r="G284" s="84"/>
    </row>
    <row r="285" spans="7:7" x14ac:dyDescent="0.25">
      <c r="G285" s="84"/>
    </row>
    <row r="286" spans="7:7" x14ac:dyDescent="0.25">
      <c r="G286" s="84"/>
    </row>
    <row r="287" spans="7:7" x14ac:dyDescent="0.25">
      <c r="G287" s="84"/>
    </row>
    <row r="288" spans="7:7" x14ac:dyDescent="0.25">
      <c r="G288" s="84"/>
    </row>
    <row r="289" spans="7:7" x14ac:dyDescent="0.25">
      <c r="G289" s="84"/>
    </row>
    <row r="290" spans="7:7" x14ac:dyDescent="0.25">
      <c r="G290" s="84"/>
    </row>
    <row r="291" spans="7:7" x14ac:dyDescent="0.25">
      <c r="G291" s="84"/>
    </row>
    <row r="292" spans="7:7" x14ac:dyDescent="0.25">
      <c r="G292" s="84"/>
    </row>
    <row r="293" spans="7:7" x14ac:dyDescent="0.25">
      <c r="G293" s="84"/>
    </row>
    <row r="294" spans="7:7" x14ac:dyDescent="0.25">
      <c r="G294" s="84"/>
    </row>
    <row r="295" spans="7:7" x14ac:dyDescent="0.25">
      <c r="G295" s="84"/>
    </row>
    <row r="296" spans="7:7" x14ac:dyDescent="0.25">
      <c r="G296" s="84"/>
    </row>
    <row r="297" spans="7:7" x14ac:dyDescent="0.25">
      <c r="G297" s="84"/>
    </row>
    <row r="298" spans="7:7" x14ac:dyDescent="0.25">
      <c r="G298" s="84"/>
    </row>
    <row r="299" spans="7:7" x14ac:dyDescent="0.25">
      <c r="G299" s="84"/>
    </row>
  </sheetData>
  <mergeCells count="3">
    <mergeCell ref="A7:B7"/>
    <mergeCell ref="A1:K1"/>
    <mergeCell ref="A3:K3"/>
  </mergeCells>
  <printOptions horizontalCentered="1"/>
  <pageMargins left="0.7" right="0.7" top="0.75" bottom="0.75" header="0.3" footer="0.3"/>
  <pageSetup scale="83" orientation="portrait" r:id="rId1"/>
  <rowBreaks count="1" manualBreakCount="1">
    <brk id="64" max="10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Bal Sheet</vt:lpstr>
      <vt:lpstr>Rev &amp; Exp to Budget</vt:lpstr>
      <vt:lpstr>Revenue</vt:lpstr>
      <vt:lpstr>Expend by Function</vt:lpstr>
      <vt:lpstr>'Expend by Function'!Print_Area</vt:lpstr>
      <vt:lpstr>'Rev &amp; Exp to Budget'!Print_Area</vt:lpstr>
      <vt:lpstr>Revenue!Print_Area</vt:lpstr>
    </vt:vector>
  </TitlesOfParts>
  <Company>Genesis School,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Spradling</dc:creator>
  <cp:lastModifiedBy>Mike Hall</cp:lastModifiedBy>
  <cp:lastPrinted>2023-03-10T15:39:04Z</cp:lastPrinted>
  <dcterms:created xsi:type="dcterms:W3CDTF">1997-09-05T14:51:36Z</dcterms:created>
  <dcterms:modified xsi:type="dcterms:W3CDTF">2023-03-15T17:22:52Z</dcterms:modified>
</cp:coreProperties>
</file>